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675" windowWidth="20775" windowHeight="9090" activeTab="0"/>
  </bookViews>
  <sheets>
    <sheet name="Gare 2019" sheetId="1" r:id="rId1"/>
    <sheet name="Foglio1" sheetId="2" r:id="rId2"/>
  </sheets>
  <definedNames>
    <definedName name="_xlnm._FilterDatabase" localSheetId="0" hidden="1">'Gare 2019'!$A$5:$L$30</definedName>
  </definedNames>
  <calcPr fullCalcOnLoad="1"/>
</workbook>
</file>

<file path=xl/sharedStrings.xml><?xml version="1.0" encoding="utf-8"?>
<sst xmlns="http://schemas.openxmlformats.org/spreadsheetml/2006/main" count="446" uniqueCount="203">
  <si>
    <t>CIG</t>
  </si>
  <si>
    <t>Struttura Proponente</t>
  </si>
  <si>
    <t>Oggetto</t>
  </si>
  <si>
    <t>Scelta contraente</t>
  </si>
  <si>
    <t>Ruolo</t>
  </si>
  <si>
    <t>Aggiudicatario</t>
  </si>
  <si>
    <t>Importo aggiudicazione (€)</t>
  </si>
  <si>
    <t>Data inizio</t>
  </si>
  <si>
    <t>Data fine</t>
  </si>
  <si>
    <t>Importo somme liquidate (€)</t>
  </si>
  <si>
    <t>PARTECIPANTE SINGOLO</t>
  </si>
  <si>
    <t>Z6C26B4D7E</t>
  </si>
  <si>
    <t>affidamento del servizio assicurazioni automezzi comunali anno 2019</t>
  </si>
  <si>
    <t>AFFIDAMENTO DIRETTO</t>
  </si>
  <si>
    <t>AC  S.AGATA DI MILITELLO (ME)</t>
  </si>
  <si>
    <t>Z7126D6728</t>
  </si>
  <si>
    <t xml:space="preserve"> </t>
  </si>
  <si>
    <t>ZD326ECFE9</t>
  </si>
  <si>
    <t>Z4026F0088</t>
  </si>
  <si>
    <t>ZD726F47A0</t>
  </si>
  <si>
    <t>ZF92716048</t>
  </si>
  <si>
    <t>INCARICO PER L'ESECUZIONE DI ANALISI PERIODICHE CHIMICHE, CHIMICO-FISICHE E BATTERIOLOGICHE, DELLE ACQUE REFLUE AFFLUENTI ED EFFLUENTI DALL' IMPIANTO DI DEPURAZIONE, ANALISI ACQUE COSTIERE – CONTROLLO CICLICO SUGLI STANDARDS QUALITATIVI E QUANTITATIVI DELLE ACQUE DESTINATE AL CONSUMO UMANO IN APPLICAZIONE AL DECRETO LEGISLATIVO N° 31 DEL 02.02.2001SS.MM.II., IN ATTUAZIONE DELLA DIRETTIVA CEE N°98/83/CE SS.MM.II. ANNO 2019</t>
  </si>
  <si>
    <t>ZA32735898</t>
  </si>
  <si>
    <t>Incarico di Responsabile del Servizio di Prevenzione e di Protezione (RSPP), ai sensi dell’art. 31 del Decreto Lgs. 81/2008 e s.m.i.. Conferimento in via d’urgenza fino al 31/12/2019</t>
  </si>
  <si>
    <t>Z50279A3AF</t>
  </si>
  <si>
    <t>Z4827B20E4</t>
  </si>
  <si>
    <t>ZA227FBC24</t>
  </si>
  <si>
    <t>ZE12822335</t>
  </si>
  <si>
    <t xml:space="preserve"> intervento urgente analisi del percolato presso pozzetto di ispezione ex discarica sita in c.da Inganno</t>
  </si>
  <si>
    <t>Z642889400</t>
  </si>
  <si>
    <t>intervento urgente di manutenzione e riparazione dell’autobotte Comunale, Fiat Iveco Eurocargo targato AP489JF</t>
  </si>
  <si>
    <t>PROCEDURA NEGOZIATA SENZA PREVIA PUBBLICAZIONE</t>
  </si>
  <si>
    <t>ZC8288D145</t>
  </si>
  <si>
    <t>Intervento urgente di manutenzione straordinaria all’elettropompa della sorgente di Baudo Basso</t>
  </si>
  <si>
    <t>ZAF28AE4CF</t>
  </si>
  <si>
    <t>Z0F28B19C5</t>
  </si>
  <si>
    <t>Z5D28DA150</t>
  </si>
  <si>
    <t>intervento di riparazione della condotta idrica in c.da Vallebruca, giusta nota prot. gen. 17593 del 6-6-19</t>
  </si>
  <si>
    <t>Z1128E4A0F</t>
  </si>
  <si>
    <t>ZAC28E8A63</t>
  </si>
  <si>
    <t>intervento urgente di riparazione n.2 porte d'ingresso con sostituzione maniglione antipanico e catenacci superiori e inferiori</t>
  </si>
  <si>
    <t xml:space="preserve"> ditta Di Giorgio Assicurazioni srl Via Medici, n° 381 - 98076 – S. Agata Militello (ME)</t>
  </si>
  <si>
    <t>Di Fina Lupo Salvatore con sede in S. Agata di Militello ME via A. Da Messina n. 4</t>
  </si>
  <si>
    <t>lavori urgenti di manutenzione straordinaria a vari tratti di rete del sistema idrico integrato comunale – periodo genn./febb. 2019</t>
  </si>
  <si>
    <t>lavori urgenti di manutenzione straordinaria per la sistemazione della pista di accesso alla sorgente Baudo basso al fine di garantire le normali attività di controllo e manutenzione della sorgente stessa</t>
  </si>
  <si>
    <t>Edili Impresa di Montagna Bozzone Calogero con sede in via Marte 1/A a S. Agata di M.llo ME</t>
  </si>
  <si>
    <t>intervento urgente di manutenzione straordinaria all’asilo nido Cannamelata e alla Caserma dei Vigili del Fuoco</t>
  </si>
  <si>
    <t>DO.RA s.n.c. di Fiore Calogero e Miceli Maria con sede in via Mazzini n. 29 a Militello Rosmarino</t>
  </si>
  <si>
    <t>laboratorio CAPONE LAB srl Unipersonale con sede in via delle Gelsominaie, 31/33 Milazzo (ME)</t>
  </si>
  <si>
    <t>Intervento urgente di manutenzione straordinaria per lo spostamento di cavi di pubblica illuminazione in via Campidoglio, via Calabria e via Trento</t>
  </si>
  <si>
    <t>CORIEL s.r.l. con sede legale in via G. Leopardi, 6 Sant’Agata Di Militello</t>
  </si>
  <si>
    <t>intervento urgente  di manutenzione straordinaria ad una elettropompa della stazione di pompaggio di pozzo Papa</t>
  </si>
  <si>
    <t xml:space="preserve">Elettromeccanica Oddo Srl, via Oliveto II n. 59 S. Agata di M.llo ME </t>
  </si>
  <si>
    <t>Merlino srl con sede in Contrada Piana zona Industriale snc a S. Agata di Militello ME</t>
  </si>
  <si>
    <t>Z3028EAD99</t>
  </si>
  <si>
    <t>Z9D2919AA4</t>
  </si>
  <si>
    <t>Lavori urgenti di scerbatura e decespugliamento di aree pubbliche comunali</t>
  </si>
  <si>
    <t>ZC7293F725</t>
  </si>
  <si>
    <t>Lavori urgenti di manutenzione straordinaria all’allaccio fognario dell’immobile comunale ex Pidocchietto ed in via Magenta</t>
  </si>
  <si>
    <t>ZA8294F29D</t>
  </si>
  <si>
    <t>intervento urgente di manutenzione straordinaria ad una elettropompa della stazione di pompaggio di pozzo Papa. Periodo luglio 2019.</t>
  </si>
  <si>
    <t>Z1C2970C6A</t>
  </si>
  <si>
    <t>Z382975898</t>
  </si>
  <si>
    <t>Lavori urgenti di manutenzione straordinaria a vari tratti di rete del sistema idrico integrato comunale. Periodo agosto 2019</t>
  </si>
  <si>
    <t>Z7E2994020</t>
  </si>
  <si>
    <t>Ulteriori lavori urgenti di manutenzione straordinaria a vari tratti di rete del sistema idrico integrato comunale ed in particolare in c.da Terreforti.</t>
  </si>
  <si>
    <t>Z7829FC053</t>
  </si>
  <si>
    <t>somma urgenza manutenzione straordinaria elettropompe impianto sollevamento Cannamelata</t>
  </si>
  <si>
    <t>Z9A2A68331</t>
  </si>
  <si>
    <t>Z932A81251</t>
  </si>
  <si>
    <t>Z9D2A8780A</t>
  </si>
  <si>
    <t>Z5E2A9FA08</t>
  </si>
  <si>
    <t>servizio di ritiro e smaltimento e/o avvio a recupero dei rifiuti di cui ai codici CER 08 03 18 - Toner per stampa esauriti e 20 01 32 Medicinali diversi da quelli di cui alla voce 20 01 31* presenti presso il Centro Comunale di Raccolta del Comune di Sant’Agata di Militello</t>
  </si>
  <si>
    <t>ZDA2ACB531</t>
  </si>
  <si>
    <t>trattativa diretta su mepa per la fornitura di n. 1 scuolabus usato da 18 posti</t>
  </si>
  <si>
    <t>ZC92AD564F</t>
  </si>
  <si>
    <t>Z9C2AD7748</t>
  </si>
  <si>
    <t>intervento urgente di manutenzione straordinaria alla viabilità cittadina ed interventi al SII</t>
  </si>
  <si>
    <t>Z602B3C98D</t>
  </si>
  <si>
    <t>lavori urgenti di manutenzione straordinaria agli istituti scolastici comunali</t>
  </si>
  <si>
    <t>Z292B4C17E</t>
  </si>
  <si>
    <t>ZB52B589FC</t>
  </si>
  <si>
    <t>Lavori urgenti di manutenzione straordinaria a vari tratti di rete del sistema idrico integrato comunale. Dic. 2019.</t>
  </si>
  <si>
    <t>ZAE2B5C8CF</t>
  </si>
  <si>
    <t xml:space="preserve"> intervento urgente di manutenzione straordinaria di messa in sicurezza delle strade e spazi comunali – potatura e taglio di alberi</t>
  </si>
  <si>
    <t>ZC82B5F8FF</t>
  </si>
  <si>
    <t>Z1D2B6796E</t>
  </si>
  <si>
    <t>ZAA2B67B28</t>
  </si>
  <si>
    <t>Lavori urgenti di manutenzione straordinaria alla scuola Luigi Capuana</t>
  </si>
  <si>
    <t>Verbale di somma urgenza n. prot. gen. 1185 del 11-1-19 relativo ad un  intervento di somma urgenza di manutenzione straordinaria presso la scuola media Cesareo per la sistemazione della caldaia che alimenta l’impianto di riscaldamento della scuola stessa al fine di non interrompere un servizio essenziale per la collettività come quello in questione che interessa l’istruzione pubblica oltre a garantire le normali condizioni di comfort scolastico</t>
  </si>
  <si>
    <t xml:space="preserve">Do.Ra. Impianti s.n.c. di Fiore Calogero con sede in via Gioacchino Rossini n. 6 - 98076 S. Agata di Militello </t>
  </si>
  <si>
    <t>Operatori invitati</t>
  </si>
  <si>
    <t>ing. Areana Lino resiente in c.da Orecchiazze n. 57 S. Agata di M.llo ME</t>
  </si>
  <si>
    <t>03200150831</t>
  </si>
  <si>
    <t>Intervento  di somma urgenza per interventi necessari ed urgenti in c.da Oliva a seguito del movimento franoso verificatosi in data 07-02-2019.</t>
  </si>
  <si>
    <t>80611428D0</t>
  </si>
  <si>
    <t>01934720838</t>
  </si>
  <si>
    <t>INTERVENTI DI SOMMA URGENZA DI RISAGOMATURA TORRENTE ROSMARINO A SALVAGUARDIA DELLA PUBBLICA E PRIVATA INCOLUMITA' E PER LA MESSA IN SICUREZZA DEL POZZO COMUNALE PER ACQUA POTABILE SITO IN C.DA SAN GIUSEPPE. GIUSTA NOTA PROT. GEN. 6083 DEL 22-02-2019</t>
  </si>
  <si>
    <t>Movi.Ter di  Montagna  Rosario e Figli . s.r.l. con sede in C.da Rosamrino S. Agata di M.llo ME</t>
  </si>
  <si>
    <t>01419290836</t>
  </si>
  <si>
    <t>03001560832</t>
  </si>
  <si>
    <t>03294130830</t>
  </si>
  <si>
    <t>02505140836</t>
  </si>
  <si>
    <t xml:space="preserve">Fornitura di conglomerato bituminoso a caldo sfuso per la rappezzatura di strade comunali </t>
  </si>
  <si>
    <t xml:space="preserve">Euroasfalti srl con sede legale in via Consolare Antica n. 572/b a Capo d’Orlando ME  </t>
  </si>
  <si>
    <t>01959960830</t>
  </si>
  <si>
    <t>CAPONE LAB srl Unipersonale con sede in via delle Gelsominaie, 31/33 Milazzo (ME)</t>
  </si>
  <si>
    <t xml:space="preserve"> intervento di svuotamento pozzetto percolato nella ex discarica messa in sicurezza di c. da Inganno con relativo trasporto e smaltimento</t>
  </si>
  <si>
    <t xml:space="preserve">Ecol Sea servizi per l’ambiente con sede in Palermo via F. Guardione n. 3  </t>
  </si>
  <si>
    <t>05438340829</t>
  </si>
  <si>
    <t>Lavori di manutenzione straordinaria per sistemazione pista di accesso alla  ex discarica di c.da Inganno</t>
  </si>
  <si>
    <t>03224450837</t>
  </si>
  <si>
    <t>Amata s.r.l. via Fiume n. 26 a S. Agata di M.llo</t>
  </si>
  <si>
    <t>Lavori urgenti di manutenzione straordinaria a vari tratti di rete del sistema idrico integrato comunale</t>
  </si>
  <si>
    <t xml:space="preserve">N. &amp; S. Costruzioni in Nocifora G. e Sanna B con sede in S. Agata di Militello ME c.da Minà n. 58 </t>
  </si>
  <si>
    <t>02935810834</t>
  </si>
  <si>
    <t>D'Amcio Carlo con sede in S. Agata di M.llo ME c.da Inganno n. 64</t>
  </si>
  <si>
    <t>Lavori urgenti di manutenzione straordinaria di messa in sicurezza impianti di pubblica illuminazione piazza Consolo e lungomare</t>
  </si>
  <si>
    <t>Coriel s.r.l. con sede  in S. Agata di Militello ME via G. Leopardi n. 6</t>
  </si>
  <si>
    <t>N. &amp; S. Costruzioni s.n.c. con sede in S. Agata di Militello ME c.da Minà n. 58</t>
  </si>
  <si>
    <t xml:space="preserve">Elettromeccanica Oddo Srl, via Oliveto II n. 59 -  S. Agata di M.llo ME </t>
  </si>
  <si>
    <t xml:space="preserve">Amata s.r.l. via Fiume n. 26 a S. Agata di M.llo  </t>
  </si>
  <si>
    <t>Z7429599FC</t>
  </si>
  <si>
    <t xml:space="preserve"> intervento urgente  di manutenzione straordinaria impianto di sollevamento,  Baudo Alta </t>
  </si>
  <si>
    <t>Carini Trivellazioni Srl, Contrada Uliveto Cavasini, 98070 Acquedolci (ME )</t>
  </si>
  <si>
    <t>02811580832</t>
  </si>
  <si>
    <t>Z8929C5668</t>
  </si>
  <si>
    <t>intervento urgente di manutenzione straordinaria all’impianto di sollevamento di Pozzo Papa</t>
  </si>
  <si>
    <t xml:space="preserve">Elettromeccanica Oddo s.r.l., via Oliveto II n. 59 S. Agata Militello (ME) </t>
  </si>
  <si>
    <t>Silla Salvatore con sede in S. Agata di Militello ME via Duca d’Aosta n. 69</t>
  </si>
  <si>
    <t>Z2729D3ED6</t>
  </si>
  <si>
    <t>Lavori urgenti di fornitura e montaggio di n. 1 climatizzatore nei locali dellufficio anagrafe comunale ubicato in via Cosenz (sede ex Palazzo di Giustizia)</t>
  </si>
  <si>
    <t>Do.Ra. s.n.c. di Fiore e Miceli, con sede in S. Agata di Militello (ME), via Mazzini n. 2</t>
  </si>
  <si>
    <t>01363590835</t>
  </si>
  <si>
    <t>Intervento di manutenzione straordinaria all’autocarro iveco scam targato dd247sg dotato di modulo antincendio</t>
  </si>
  <si>
    <t>Schepisi Filippo con sede in via Garibaldi n. 61 Floresta ME</t>
  </si>
  <si>
    <t>00733530836</t>
  </si>
  <si>
    <t>ZDA29CDFEF</t>
  </si>
  <si>
    <t>intervento urgente di manutenzione della condotta telefonica interrata per alimentazione del Castello Gallego</t>
  </si>
  <si>
    <t>CORIEL Srl, Via G. Leopardi, 6 98076 Sant’Agata di Militello (ME)</t>
  </si>
  <si>
    <t>00183850833</t>
  </si>
  <si>
    <t>ZD92A49072</t>
  </si>
  <si>
    <t xml:space="preserve">fornitura del kit completo di tutte e cinque le tipologie di contenitori per la raccolta differenziata </t>
  </si>
  <si>
    <t>ATI costituenda fra le ditte GILMA SRL (CPG) con sede legale in Via Marcello Capra 56/A 94014 Nicosia (EN), Partita Iva e C.F. 03066210836, CARUTER s.r.l. (Mandante) con sede legale in Via Trento, 159 - 98061 Brolo (ME), Partita Iva e C.F. 01737790830, ed ONOFARO ANTONINO s.r.l. (Mandante) con sede legale in C.da Feudo, 131 - 98074 Naso (ME)</t>
  </si>
  <si>
    <t xml:space="preserve"> 03066210836</t>
  </si>
  <si>
    <t>RAGGRUPPAMENTO DI IMPRESE</t>
  </si>
  <si>
    <t>Agss di Arcidiacono Giuseppe con sede in Militello Rosamrino ME via Provinciale n. 1</t>
  </si>
  <si>
    <t>02584250837</t>
  </si>
  <si>
    <t>servizio di movimentazione degli arredi ed attrezzature dall'attuale sede municipale centrale di via Medici, di tutti gli uffici comunali di palazzo Perdichizzi sito in Piazza Crispi, di tutti gli uffici comunali di palazzo Fazio sito in via Roma ai nuovi locali di via M. Amari a S.Agata Militello e trasloco dei faldoni dall’immobile di via Duca d’Aosta all’immobile sito in c.da Terreforti</t>
  </si>
  <si>
    <t>DE.MA. Traslochi s.r.l. con sede in via Papa Giovanni XXIII n. 275 Barcellona Pozzo di Gotto (ME)</t>
  </si>
  <si>
    <t>02728600830</t>
  </si>
  <si>
    <t>TRATTATIVA DIRETTA</t>
  </si>
  <si>
    <t xml:space="preserve">Caraglia Mario - c.da Maddalena 1 – Ariano Irpino AV </t>
  </si>
  <si>
    <t>01528320649</t>
  </si>
  <si>
    <t xml:space="preserve">Nocifora Tiranno Vincenzo con sede in c.da Muti n. 5 S. Agata di Militello ME </t>
  </si>
  <si>
    <t>01636610832</t>
  </si>
  <si>
    <t>Lavori di ristrutturazione dell’Ex Onmi da adibire in futuro a nuova sede del Commissariato di Polizia di Stato</t>
  </si>
  <si>
    <t xml:space="preserve"> Saetta Servizi Ambientali Soc.Coop. – Via Consolare Antica, 577 – Capo D’Orlando</t>
  </si>
  <si>
    <t>03426500835</t>
  </si>
  <si>
    <t>1. ditta Di Giorgio Assicurazioni srl Via Medici, n° 381 - 98076 – S. Agata Militello (ME); 2. ditta Assicurazioni Fazio Salvatore Via Catania, n°20 - 98076 – S. Agata Militello (ME); 3. ditta Reale Mutua Agenzia Via Cairoli, n°22/a -  98076 – S. Agata Militello (ME); 4. ditta Assicurazioni Vittoria Via Medici, n°109 -98076 –  S. Agata Militello (ME); 5. ditta Assicurazioni SAS di Drago Antonino E C. Via Medici, n°411/b - 98076 – S.Agata Militello (ME); 6. ditta Amata Simona Assicurazioni Via Trento, n°3 - 98076 – S. Agata Militello (ME);
7. ditta Gianluca Amata E C.SAS  Via Medici, n°250 - 98076 – S.Agata Militello (ME);</t>
  </si>
  <si>
    <t>Interventi  urgenti per  la pulizia pozzetti e caditoie stradali dic. 2019</t>
  </si>
  <si>
    <t xml:space="preserve"> GILMA s.r.l. con sede in S. Agata di M.llo ME via V. Alfieri n. 98</t>
  </si>
  <si>
    <t>03066210836</t>
  </si>
  <si>
    <t>Ulteriori  lavori urgenti di manutenzione straordinaria a vari tratti di rete del sistema idrico integrato comunale. Dic. 2019</t>
  </si>
  <si>
    <t>Nocifora Tiranno Maurizio Giuseppe con sede in via G. Donizetti n. 9 – S. Agata di Militello ME</t>
  </si>
  <si>
    <t>intervento urgente di manutenzione straordinaria all'impianto consortile di depurazione dei Comuni di S. Agata M.llo ed Acquedolci (vasca di sedimentazione fanghi lato mare e griglia all’ingresso)</t>
  </si>
  <si>
    <t>31/02/2020</t>
  </si>
  <si>
    <t>intervento urgente  di manutenzione straordinaria per la riparazione di n. 3 elettrovalvole motorizzate negli impianti di c.da Muti, c.da Gaglio e c.da Contura</t>
  </si>
  <si>
    <t>Ulteriori lavori urgenti di manutenzione straordinaria a vari tratti di rete del sistema idrico integrato comunale. Periodo Nov. 2019</t>
  </si>
  <si>
    <t xml:space="preserve"> Lanza Carmelo  Calogero con sede in via Magenta n. 81 S. Agata di M.llo ME</t>
  </si>
  <si>
    <t xml:space="preserve">03168950834 </t>
  </si>
  <si>
    <t>03093540833</t>
  </si>
  <si>
    <t xml:space="preserve"> Lavori di messa in sicurezza di alcuni tratti del centro abitato</t>
  </si>
  <si>
    <t>7892566F7D</t>
  </si>
  <si>
    <t>Costruzioni Bruno Teodoro spa via Consolare Antoca n. 572 Capo d'Orlando ME</t>
  </si>
  <si>
    <t>02136820830</t>
  </si>
  <si>
    <t>03185830837</t>
  </si>
  <si>
    <t>Obblighi di Trasmissione all'AVCP L. 190/2012 - art. 1, c. 32</t>
  </si>
  <si>
    <t>Anno 2019</t>
  </si>
  <si>
    <t>Fonte: AC Sant'Agata di Militello (ME)</t>
  </si>
  <si>
    <t>Data aggiornamento: 24/01/2020</t>
  </si>
  <si>
    <t>Dirigente Responsabile: Ing. Calogero  Silla</t>
  </si>
  <si>
    <t>CF/P. iva Aggiudicatario</t>
  </si>
  <si>
    <t>AC  SANT'AGATA DI MILITELLO (ME) -AREA Vii</t>
  </si>
  <si>
    <t xml:space="preserve"> 1- BECAM COSTRUZIONI S.R.L. c.f. 02943060836; 2- BUZZANCA BASILIO c.f. BZZBSL52D20F395B; 3- ECOEDIST SRL c.f. 03212420834; 4- N.&amp; S.COSTRUZIONI SNC c.f. 02935810834; 5- NOCIFORA Tiranno Maurizio Giuseppe c.f. NCFMZG79T08I199R</t>
  </si>
  <si>
    <t>1- Amata s.r.l. c.f. 03224450837; 2- Becam Costruzioni s.r.l.; 3- N.S. Costruzioni ; 4- Nocifora Tiranno Vincenzo c.f. 00183850833</t>
  </si>
  <si>
    <t xml:space="preserve"> 1- BECAM COSTRUZIONI S.R.L. c.f. 02943060836; 2- N. S. COSTRUZIONI SNC c.f. 02935810834; 3- NOCIFORA TIRANNO MAURIZIO GIUSEPPE c.f. 02955350836; 4- SILLA SALVATORE c.f. 01636610832</t>
  </si>
  <si>
    <t>ing. Arena Lino residente in c.da Orecchiazze n. 57 S. Agata di M.llo ME</t>
  </si>
  <si>
    <t>NCFMZG79T08I199R</t>
  </si>
  <si>
    <t>1- Saetta servizi ambientali soc. coop. con sede in Capo d’Orlando  via C. Antica n. 577 c.f. 03426500835;  2- Cap. Ital Service s.r.l.  con sede in Gela Cl via San Carlo n. 20 C.F. 01790100851; 3-Ecol Sea servizi per l’ambiente con sede in Palermo via F. Guardione n. 3  c.f. 05438340829</t>
  </si>
  <si>
    <t>02016350833</t>
  </si>
  <si>
    <t xml:space="preserve"> - ditta DE.MA. Traslochi s.r.l., via Papa Giovanni XXIII n. 93  98051 Barcellona Pozzo di Gotto (ME);- ditta Gapara Jole s.r.l.s., contrada Rosa Isolera  98044 San Filippo del Mela (ME);- ditta La Rosa Traslochi, contrada San Leo n. 120 98076 S.Agata Militello (ME) c.f. LRSCML92T09I199C;-  ditta New Mylae Express, via Umberto I n. 166  98057  Milazzo (ME);- ditta Patanè Traslochi s.r.l., via G. Marconi  98044 San Filippo del Mela (ME) C.F. 03506740830;
</t>
  </si>
  <si>
    <t>1- Becam costruzioni srl c.f. 02943060836; 2- Costruzioni Bruno Teodoro Spa c.f. 02669810836; 3- F.lli Micciulla snc c.f. 01219260831</t>
  </si>
  <si>
    <t>02669810836</t>
  </si>
  <si>
    <t>8128347C21</t>
  </si>
  <si>
    <t>Servizio di gestione e manutenzione dell'impianto consortile di depurazione dei Comuni di S. Agata M.llo ed Acquedolci. Gestione anno 2020</t>
  </si>
  <si>
    <t>trasmesso alla centrale di committenza Tirreno Eco Sviluppo. Procedura in corso.</t>
  </si>
  <si>
    <t xml:space="preserve"> Z3C293767F</t>
  </si>
  <si>
    <t xml:space="preserve">lavori urgenti di manutenzione straordinaria a vari tratti di rete del sistema idrico integrato comunale </t>
  </si>
  <si>
    <t>Lavori urgenti di manutenzione straordinaria a vari tratti di rete del sistema idrico integrato comunale. Periodo ottobre 2019 e per un importo complessivo di euro 5.500,00.</t>
  </si>
  <si>
    <t>ZE929F4DAC</t>
  </si>
  <si>
    <t>1- AMATA S.R.L. c.f. 03224450837- 2- BECAM COSTRUZIONI S.R.L. c.f. 02943060836- 3- NOCIFORA TIRANNO VINCENZO c.f. NCFVCN43A20I199Y - 4- PROJECT S.R.L. c.f. 02613730833</t>
  </si>
  <si>
    <t>PROCEDURA APERTA</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</si>
</sst>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dd/mm/yy;@"/>
    <numFmt numFmtId="170" formatCode="&quot;€&quot;\ #,##0.00"/>
    <numFmt numFmtId="171" formatCode="&quot;Attivo&quot;;&quot;Attivo&quot;;&quot;Inattivo&quot;"/>
  </numFmts>
  <fonts count="51">
    <font>
      <sz val="11"/>
      <color rgb="FF000000"/>
      <name val="Calibri"/>
      <family val="2"/>
    </font>
    <font>
      <sz val="11"/>
      <color indexed="8"/>
      <name val="Calibri"/>
      <family val="2"/>
    </font>
    <font>
      <sz val="10"/>
      <name val="Calibri"/>
      <family val="2"/>
    </font>
    <font>
      <sz val="11"/>
      <name val="Calibri"/>
      <family val="2"/>
    </font>
    <font>
      <sz val="10"/>
      <name val="Verdana"/>
      <family val="2"/>
    </font>
    <font>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8"/>
      <name val="Calibri"/>
      <family val="2"/>
    </font>
    <font>
      <sz val="11"/>
      <color indexed="30"/>
      <name val="Calibri"/>
      <family val="2"/>
    </font>
    <font>
      <sz val="11"/>
      <color indexed="36"/>
      <name val="Calibri"/>
      <family val="2"/>
    </font>
    <font>
      <sz val="10"/>
      <color indexed="8"/>
      <name val="Calibri"/>
      <family val="2"/>
    </font>
    <font>
      <b/>
      <sz val="9"/>
      <color indexed="8"/>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000000"/>
      <name val="Calibri"/>
      <family val="2"/>
    </font>
    <font>
      <b/>
      <sz val="10"/>
      <color rgb="FF000000"/>
      <name val="Calibri"/>
      <family val="2"/>
    </font>
    <font>
      <sz val="11"/>
      <color rgb="FF0070C0"/>
      <name val="Calibri"/>
      <family val="2"/>
    </font>
    <font>
      <sz val="11"/>
      <color rgb="FF7030A0"/>
      <name val="Calibri"/>
      <family val="2"/>
    </font>
    <font>
      <sz val="10"/>
      <color rgb="FF0000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color indexed="63"/>
      </top>
      <bottom style="thin"/>
    </border>
    <border>
      <left style="thin"/>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0">
    <xf numFmtId="0" fontId="0" fillId="0" borderId="0" xfId="0" applyAlignment="1">
      <alignment/>
    </xf>
    <xf numFmtId="0" fontId="45" fillId="0" borderId="0" xfId="0" applyFont="1" applyAlignment="1">
      <alignment/>
    </xf>
    <xf numFmtId="0" fontId="46" fillId="0" borderId="10" xfId="0" applyFont="1" applyBorder="1" applyAlignment="1">
      <alignment horizontal="left" wrapText="1"/>
    </xf>
    <xf numFmtId="0" fontId="45" fillId="0" borderId="0" xfId="0" applyFont="1" applyAlignment="1">
      <alignment/>
    </xf>
    <xf numFmtId="0" fontId="0" fillId="0" borderId="0" xfId="0" applyFont="1" applyAlignment="1">
      <alignment/>
    </xf>
    <xf numFmtId="0" fontId="3" fillId="0" borderId="0" xfId="0" applyFont="1" applyAlignment="1">
      <alignment/>
    </xf>
    <xf numFmtId="0" fontId="46" fillId="0" borderId="10" xfId="0" applyFont="1" applyBorder="1" applyAlignment="1">
      <alignment horizontal="left" wrapText="1"/>
    </xf>
    <xf numFmtId="0" fontId="47" fillId="0" borderId="0" xfId="0" applyFont="1" applyAlignment="1">
      <alignment vertical="top"/>
    </xf>
    <xf numFmtId="0" fontId="47" fillId="0" borderId="0" xfId="0" applyFont="1" applyAlignment="1">
      <alignment/>
    </xf>
    <xf numFmtId="0" fontId="46" fillId="0" borderId="10" xfId="0" applyFont="1" applyBorder="1" applyAlignment="1">
      <alignment horizontal="center" wrapText="1"/>
    </xf>
    <xf numFmtId="0" fontId="0" fillId="0" borderId="0" xfId="0" applyAlignment="1">
      <alignment horizontal="center"/>
    </xf>
    <xf numFmtId="0" fontId="48" fillId="0" borderId="0" xfId="0" applyFont="1" applyAlignment="1">
      <alignment/>
    </xf>
    <xf numFmtId="0" fontId="47" fillId="0" borderId="11" xfId="0" applyFont="1" applyBorder="1" applyAlignment="1">
      <alignment vertical="top"/>
    </xf>
    <xf numFmtId="0" fontId="47" fillId="0" borderId="0" xfId="0" applyFont="1" applyBorder="1" applyAlignment="1">
      <alignment vertical="top"/>
    </xf>
    <xf numFmtId="0" fontId="47" fillId="0" borderId="0" xfId="0" applyFont="1" applyBorder="1" applyAlignment="1">
      <alignment/>
    </xf>
    <xf numFmtId="0" fontId="48" fillId="0" borderId="0" xfId="0" applyFont="1" applyBorder="1" applyAlignment="1">
      <alignment/>
    </xf>
    <xf numFmtId="170" fontId="45" fillId="0" borderId="0" xfId="0" applyNumberFormat="1" applyFont="1" applyAlignment="1">
      <alignment horizontal="right"/>
    </xf>
    <xf numFmtId="170" fontId="46" fillId="0" borderId="10" xfId="0" applyNumberFormat="1" applyFont="1" applyBorder="1" applyAlignment="1">
      <alignment horizontal="right" wrapText="1"/>
    </xf>
    <xf numFmtId="170" fontId="0" fillId="0" borderId="0" xfId="0" applyNumberFormat="1" applyAlignment="1">
      <alignment horizontal="right"/>
    </xf>
    <xf numFmtId="169" fontId="45" fillId="0" borderId="0" xfId="0" applyNumberFormat="1" applyFont="1" applyAlignment="1">
      <alignment horizontal="center"/>
    </xf>
    <xf numFmtId="169" fontId="46" fillId="0" borderId="10" xfId="0" applyNumberFormat="1" applyFont="1" applyBorder="1" applyAlignment="1">
      <alignment horizontal="center" wrapText="1"/>
    </xf>
    <xf numFmtId="169" fontId="0" fillId="0" borderId="0" xfId="0" applyNumberFormat="1" applyAlignment="1">
      <alignment horizontal="center"/>
    </xf>
    <xf numFmtId="170" fontId="45" fillId="0" borderId="0" xfId="0" applyNumberFormat="1" applyFont="1" applyAlignment="1">
      <alignment horizontal="center"/>
    </xf>
    <xf numFmtId="170" fontId="46" fillId="0" borderId="10" xfId="0" applyNumberFormat="1" applyFont="1" applyBorder="1" applyAlignment="1">
      <alignment horizontal="center" wrapText="1"/>
    </xf>
    <xf numFmtId="170" fontId="0" fillId="0" borderId="0" xfId="0" applyNumberFormat="1" applyAlignment="1">
      <alignment horizontal="center"/>
    </xf>
    <xf numFmtId="0" fontId="2" fillId="0" borderId="12" xfId="0" applyFont="1" applyBorder="1" applyAlignment="1">
      <alignment horizontal="center" vertical="top" wrapText="1"/>
    </xf>
    <xf numFmtId="0" fontId="2" fillId="0" borderId="12" xfId="0" applyFont="1" applyBorder="1" applyAlignment="1">
      <alignment horizontal="left" vertical="top" wrapText="1"/>
    </xf>
    <xf numFmtId="170" fontId="2" fillId="0" borderId="12" xfId="0" applyNumberFormat="1" applyFont="1" applyBorder="1" applyAlignment="1">
      <alignment horizontal="center" vertical="top" wrapText="1"/>
    </xf>
    <xf numFmtId="169" fontId="2" fillId="0" borderId="12" xfId="0" applyNumberFormat="1" applyFont="1" applyBorder="1" applyAlignment="1">
      <alignment horizontal="center" vertical="top" wrapText="1"/>
    </xf>
    <xf numFmtId="14" fontId="2" fillId="0" borderId="12" xfId="0" applyNumberFormat="1" applyFont="1" applyBorder="1" applyAlignment="1">
      <alignment horizontal="center" vertical="top" wrapText="1"/>
    </xf>
    <xf numFmtId="170" fontId="2" fillId="0" borderId="12" xfId="0" applyNumberFormat="1" applyFont="1" applyBorder="1" applyAlignment="1">
      <alignment horizontal="right" vertical="top"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170" fontId="2" fillId="0" borderId="12" xfId="0" applyNumberFormat="1" applyFont="1" applyBorder="1" applyAlignment="1">
      <alignment horizontal="center" vertical="center" wrapText="1"/>
    </xf>
    <xf numFmtId="169" fontId="2" fillId="0" borderId="12"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170" fontId="2" fillId="0" borderId="12" xfId="0" applyNumberFormat="1" applyFont="1" applyBorder="1" applyAlignment="1">
      <alignment horizontal="right" vertical="center" wrapText="1"/>
    </xf>
    <xf numFmtId="0" fontId="2" fillId="0" borderId="12" xfId="0" applyFont="1" applyBorder="1" applyAlignment="1" quotePrefix="1">
      <alignment horizontal="center" vertical="center" wrapText="1"/>
    </xf>
    <xf numFmtId="0" fontId="2" fillId="0" borderId="12" xfId="0" applyFont="1" applyFill="1" applyBorder="1" applyAlignment="1">
      <alignment horizontal="center" vertical="top" wrapText="1"/>
    </xf>
    <xf numFmtId="0" fontId="2" fillId="0" borderId="12" xfId="0" applyFont="1" applyFill="1" applyBorder="1" applyAlignment="1">
      <alignment horizontal="left" vertical="top" wrapText="1"/>
    </xf>
    <xf numFmtId="0" fontId="2" fillId="0" borderId="12" xfId="0" applyFont="1" applyBorder="1" applyAlignment="1" quotePrefix="1">
      <alignment horizontal="center" vertical="top" wrapText="1"/>
    </xf>
    <xf numFmtId="170" fontId="3" fillId="0" borderId="12" xfId="0" applyNumberFormat="1" applyFont="1" applyBorder="1" applyAlignment="1">
      <alignment horizontal="center" vertical="top"/>
    </xf>
    <xf numFmtId="169" fontId="3" fillId="0" borderId="12" xfId="0" applyNumberFormat="1" applyFont="1" applyBorder="1" applyAlignment="1">
      <alignment horizontal="center" vertical="top"/>
    </xf>
    <xf numFmtId="14" fontId="3" fillId="0" borderId="12" xfId="0" applyNumberFormat="1" applyFont="1" applyBorder="1" applyAlignment="1">
      <alignment horizontal="center" vertical="top"/>
    </xf>
    <xf numFmtId="49" fontId="2" fillId="0" borderId="12" xfId="0" applyNumberFormat="1" applyFont="1" applyBorder="1" applyAlignment="1">
      <alignment horizontal="center" vertical="center" wrapText="1"/>
    </xf>
    <xf numFmtId="0" fontId="3" fillId="0" borderId="12" xfId="0" applyFont="1" applyBorder="1" applyAlignment="1">
      <alignment horizontal="center" vertical="top"/>
    </xf>
    <xf numFmtId="0" fontId="3" fillId="0" borderId="12" xfId="0" applyFont="1" applyBorder="1" applyAlignment="1">
      <alignment vertical="top" wrapText="1"/>
    </xf>
    <xf numFmtId="0" fontId="3" fillId="0" borderId="12" xfId="0" applyFont="1" applyBorder="1" applyAlignment="1" quotePrefix="1">
      <alignment horizontal="center" vertical="top"/>
    </xf>
    <xf numFmtId="0" fontId="2" fillId="0" borderId="0" xfId="0" applyFont="1" applyBorder="1" applyAlignment="1">
      <alignment horizontal="left" vertical="center" wrapText="1"/>
    </xf>
    <xf numFmtId="0" fontId="2" fillId="0" borderId="0" xfId="0" applyFont="1" applyBorder="1" applyAlignment="1">
      <alignment horizontal="left" vertical="top" wrapText="1"/>
    </xf>
    <xf numFmtId="0" fontId="4" fillId="0" borderId="12" xfId="0" applyFont="1" applyBorder="1" applyAlignment="1">
      <alignment/>
    </xf>
    <xf numFmtId="0" fontId="5" fillId="0" borderId="12" xfId="0" applyFont="1" applyBorder="1" applyAlignment="1">
      <alignment vertical="top" wrapText="1"/>
    </xf>
    <xf numFmtId="0" fontId="2" fillId="0" borderId="13" xfId="0" applyFont="1" applyBorder="1" applyAlignment="1">
      <alignment horizontal="center" vertical="top" wrapText="1"/>
    </xf>
    <xf numFmtId="0" fontId="2" fillId="0" borderId="13" xfId="0" applyFont="1" applyBorder="1" applyAlignment="1">
      <alignment horizontal="left" vertical="top" wrapText="1"/>
    </xf>
    <xf numFmtId="0" fontId="2" fillId="0" borderId="13" xfId="0" applyFont="1" applyBorder="1" applyAlignment="1" quotePrefix="1">
      <alignment horizontal="center" vertical="top" wrapText="1"/>
    </xf>
    <xf numFmtId="170" fontId="2" fillId="0" borderId="13" xfId="0" applyNumberFormat="1" applyFont="1" applyBorder="1" applyAlignment="1">
      <alignment horizontal="center" vertical="top" wrapText="1"/>
    </xf>
    <xf numFmtId="14" fontId="2" fillId="0" borderId="13" xfId="0" applyNumberFormat="1"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quotePrefix="1">
      <alignment horizontal="center" vertical="top" wrapText="1"/>
    </xf>
    <xf numFmtId="170" fontId="2" fillId="0" borderId="11" xfId="0" applyNumberFormat="1" applyFont="1" applyBorder="1" applyAlignment="1">
      <alignment horizontal="center" vertical="top" wrapText="1"/>
    </xf>
    <xf numFmtId="169" fontId="2" fillId="0" borderId="11" xfId="0" applyNumberFormat="1" applyFont="1" applyBorder="1" applyAlignment="1">
      <alignment horizontal="center" vertical="top" wrapText="1"/>
    </xf>
    <xf numFmtId="14" fontId="2" fillId="0" borderId="11" xfId="0" applyNumberFormat="1" applyFont="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left" vertical="top" wrapText="1"/>
    </xf>
    <xf numFmtId="0" fontId="3" fillId="0" borderId="11" xfId="0" applyFont="1" applyBorder="1" applyAlignment="1">
      <alignment vertical="top" wrapText="1"/>
    </xf>
    <xf numFmtId="0" fontId="3" fillId="0" borderId="11" xfId="0" applyFont="1" applyBorder="1" applyAlignment="1" quotePrefix="1">
      <alignment horizontal="center" vertical="top"/>
    </xf>
    <xf numFmtId="170" fontId="3" fillId="0" borderId="11" xfId="0" applyNumberFormat="1" applyFont="1" applyBorder="1" applyAlignment="1">
      <alignment horizontal="center" vertical="top"/>
    </xf>
    <xf numFmtId="169" fontId="3" fillId="0" borderId="11" xfId="0" applyNumberFormat="1" applyFont="1" applyBorder="1" applyAlignment="1">
      <alignment horizontal="center" vertical="top"/>
    </xf>
    <xf numFmtId="14" fontId="3" fillId="0" borderId="11" xfId="0" applyNumberFormat="1" applyFont="1" applyBorder="1" applyAlignment="1">
      <alignment horizontal="center" vertical="top"/>
    </xf>
    <xf numFmtId="170" fontId="3" fillId="0" borderId="11" xfId="0" applyNumberFormat="1" applyFont="1" applyBorder="1" applyAlignment="1">
      <alignment horizontal="right" vertical="top"/>
    </xf>
    <xf numFmtId="0" fontId="3" fillId="0" borderId="11" xfId="0" applyFont="1" applyBorder="1" applyAlignment="1">
      <alignment horizontal="center" vertical="top"/>
    </xf>
    <xf numFmtId="0" fontId="3" fillId="0" borderId="11" xfId="0" applyFont="1" applyBorder="1" applyAlignment="1">
      <alignment vertical="top"/>
    </xf>
    <xf numFmtId="0" fontId="2" fillId="0" borderId="14" xfId="0" applyFont="1" applyFill="1" applyBorder="1" applyAlignment="1">
      <alignment horizontal="center" vertical="top" wrapText="1"/>
    </xf>
    <xf numFmtId="0" fontId="2" fillId="0" borderId="14" xfId="0" applyFont="1" applyBorder="1" applyAlignment="1">
      <alignment horizontal="left" vertical="top" wrapText="1"/>
    </xf>
    <xf numFmtId="0" fontId="2" fillId="0" borderId="14" xfId="0" applyFont="1" applyFill="1" applyBorder="1" applyAlignment="1">
      <alignment horizontal="left" vertical="top" wrapText="1"/>
    </xf>
    <xf numFmtId="170" fontId="3" fillId="0" borderId="14" xfId="0" applyNumberFormat="1" applyFont="1" applyBorder="1" applyAlignment="1">
      <alignment horizontal="center" vertical="top"/>
    </xf>
    <xf numFmtId="169" fontId="3" fillId="0" borderId="14" xfId="0" applyNumberFormat="1" applyFont="1" applyBorder="1" applyAlignment="1">
      <alignment horizontal="center" vertical="top"/>
    </xf>
    <xf numFmtId="0" fontId="2" fillId="0" borderId="15" xfId="0" applyFont="1" applyFill="1" applyBorder="1" applyAlignment="1">
      <alignment horizontal="center" vertical="top" wrapText="1"/>
    </xf>
    <xf numFmtId="0" fontId="2" fillId="0" borderId="15" xfId="0" applyFont="1" applyBorder="1" applyAlignment="1">
      <alignment horizontal="left" vertical="top" wrapText="1"/>
    </xf>
    <xf numFmtId="0" fontId="2" fillId="0" borderId="15" xfId="0" applyFont="1" applyFill="1" applyBorder="1" applyAlignment="1">
      <alignment horizontal="left" vertical="top" wrapText="1"/>
    </xf>
    <xf numFmtId="0" fontId="3" fillId="0" borderId="15" xfId="0" applyFont="1" applyBorder="1" applyAlignment="1">
      <alignment vertical="top" wrapText="1"/>
    </xf>
    <xf numFmtId="170" fontId="3" fillId="0" borderId="15" xfId="0" applyNumberFormat="1" applyFont="1" applyBorder="1" applyAlignment="1">
      <alignment horizontal="center" vertical="top"/>
    </xf>
    <xf numFmtId="169" fontId="3" fillId="0" borderId="15" xfId="0" applyNumberFormat="1" applyFont="1" applyBorder="1" applyAlignment="1">
      <alignment horizontal="center" vertical="top"/>
    </xf>
    <xf numFmtId="14" fontId="3" fillId="0" borderId="15" xfId="0" applyNumberFormat="1" applyFont="1" applyBorder="1" applyAlignment="1">
      <alignment horizontal="center" vertical="top"/>
    </xf>
    <xf numFmtId="0" fontId="45" fillId="0" borderId="0" xfId="0" applyFont="1" applyAlignment="1">
      <alignment horizontal="center"/>
    </xf>
    <xf numFmtId="0" fontId="49" fillId="0" borderId="0" xfId="0" applyFont="1" applyAlignment="1">
      <alignment horizontal="left"/>
    </xf>
    <xf numFmtId="0" fontId="0" fillId="0" borderId="0" xfId="0" applyAlignment="1">
      <alignment horizontal="left"/>
    </xf>
    <xf numFmtId="0" fontId="4" fillId="0" borderId="12" xfId="0" applyFont="1" applyBorder="1" applyAlignment="1">
      <alignment vertical="top"/>
    </xf>
    <xf numFmtId="0" fontId="45" fillId="0" borderId="0" xfId="0" applyFont="1" applyAlignment="1">
      <alignment horizontal="center"/>
    </xf>
    <xf numFmtId="170" fontId="3" fillId="0" borderId="12" xfId="0" applyNumberFormat="1" applyFont="1" applyBorder="1" applyAlignment="1">
      <alignment horizontal="right" vertical="top"/>
    </xf>
    <xf numFmtId="170" fontId="2" fillId="0" borderId="13" xfId="0" applyNumberFormat="1" applyFont="1" applyBorder="1" applyAlignment="1">
      <alignment horizontal="right" vertical="top" wrapText="1"/>
    </xf>
    <xf numFmtId="170" fontId="2" fillId="0" borderId="11" xfId="0" applyNumberFormat="1" applyFont="1" applyBorder="1" applyAlignment="1">
      <alignment horizontal="right" vertical="top" wrapText="1"/>
    </xf>
    <xf numFmtId="170" fontId="3" fillId="0" borderId="14" xfId="0" applyNumberFormat="1" applyFont="1" applyBorder="1" applyAlignment="1">
      <alignment horizontal="right" vertical="top"/>
    </xf>
    <xf numFmtId="170" fontId="3" fillId="0" borderId="15" xfId="0" applyNumberFormat="1" applyFont="1" applyBorder="1" applyAlignment="1">
      <alignment horizontal="right" vertical="top"/>
    </xf>
    <xf numFmtId="0" fontId="45" fillId="0" borderId="0" xfId="0" applyFont="1" applyAlignment="1">
      <alignment horizontal="center"/>
    </xf>
    <xf numFmtId="0" fontId="2" fillId="0" borderId="0" xfId="0" applyFont="1" applyBorder="1" applyAlignment="1">
      <alignment horizontal="center" vertical="top" wrapText="1"/>
    </xf>
    <xf numFmtId="0" fontId="2" fillId="0" borderId="0" xfId="0" applyFont="1" applyBorder="1" applyAlignment="1" quotePrefix="1">
      <alignment horizontal="center" vertical="top" wrapText="1"/>
    </xf>
    <xf numFmtId="170" fontId="2" fillId="0" borderId="0" xfId="0" applyNumberFormat="1" applyFont="1" applyBorder="1" applyAlignment="1">
      <alignment horizontal="right" vertical="top" wrapText="1"/>
    </xf>
    <xf numFmtId="170" fontId="2" fillId="0" borderId="0" xfId="0" applyNumberFormat="1" applyFont="1" applyBorder="1" applyAlignment="1">
      <alignment horizontal="center" vertical="top" wrapText="1"/>
    </xf>
    <xf numFmtId="0" fontId="3" fillId="0" borderId="14" xfId="0" applyFont="1" applyBorder="1" applyAlignment="1">
      <alignment vertical="top" wrapText="1"/>
    </xf>
    <xf numFmtId="0" fontId="5" fillId="0" borderId="14" xfId="0" applyFont="1" applyBorder="1" applyAlignment="1">
      <alignment vertical="top" wrapText="1"/>
    </xf>
    <xf numFmtId="0" fontId="3" fillId="0" borderId="15" xfId="0" applyFont="1" applyBorder="1" applyAlignment="1" quotePrefix="1">
      <alignment horizontal="center" vertical="top"/>
    </xf>
    <xf numFmtId="0" fontId="3" fillId="0" borderId="14" xfId="0" applyFont="1" applyBorder="1" applyAlignment="1" quotePrefix="1">
      <alignment horizontal="center" vertical="top"/>
    </xf>
    <xf numFmtId="0" fontId="2" fillId="0" borderId="12" xfId="0" applyNumberFormat="1" applyFont="1" applyBorder="1" applyAlignment="1">
      <alignment horizontal="center" vertical="top" wrapText="1"/>
    </xf>
    <xf numFmtId="0" fontId="3" fillId="0" borderId="14" xfId="0" applyFont="1" applyBorder="1" applyAlignment="1">
      <alignment horizontal="center" vertical="top"/>
    </xf>
    <xf numFmtId="14" fontId="2" fillId="0" borderId="0" xfId="0" applyNumberFormat="1" applyFont="1" applyBorder="1" applyAlignment="1">
      <alignment horizontal="center" vertical="top" wrapText="1"/>
    </xf>
    <xf numFmtId="0" fontId="45" fillId="0" borderId="0" xfId="0" applyFont="1" applyAlignment="1">
      <alignment horizontal="center"/>
    </xf>
    <xf numFmtId="0" fontId="45" fillId="0" borderId="0" xfId="0" applyFont="1" applyAlignment="1">
      <alignment/>
    </xf>
    <xf numFmtId="0" fontId="50" fillId="0" borderId="0" xfId="0" applyFont="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90"/>
  <sheetViews>
    <sheetView tabSelected="1" zoomScalePageLayoutView="0" workbookViewId="0" topLeftCell="A1">
      <selection activeCell="F7" sqref="F7"/>
    </sheetView>
  </sheetViews>
  <sheetFormatPr defaultColWidth="9.140625" defaultRowHeight="15"/>
  <cols>
    <col min="1" max="1" width="13.00390625" style="10" customWidth="1"/>
    <col min="2" max="2" width="25.00390625" style="0" customWidth="1"/>
    <col min="3" max="3" width="44.7109375" style="0" customWidth="1"/>
    <col min="4" max="4" width="27.140625" style="0" customWidth="1"/>
    <col min="5" max="5" width="30.00390625" style="0" customWidth="1"/>
    <col min="6" max="6" width="28.00390625" style="0" customWidth="1"/>
    <col min="7" max="7" width="35.00390625" style="0" customWidth="1"/>
    <col min="8" max="8" width="18.140625" style="10" customWidth="1"/>
    <col min="9" max="9" width="18.00390625" style="24" customWidth="1"/>
    <col min="10" max="10" width="16.00390625" style="21" customWidth="1"/>
    <col min="11" max="11" width="16.00390625" style="10" customWidth="1"/>
    <col min="12" max="12" width="18.00390625" style="18" customWidth="1"/>
  </cols>
  <sheetData>
    <row r="1" spans="1:12" ht="15">
      <c r="A1" s="107" t="s">
        <v>183</v>
      </c>
      <c r="B1" s="108"/>
      <c r="C1" s="108"/>
      <c r="D1" s="108"/>
      <c r="E1" s="108"/>
      <c r="F1" s="108"/>
      <c r="G1" s="108"/>
      <c r="H1" s="108"/>
      <c r="I1" s="108"/>
      <c r="J1" s="108"/>
      <c r="K1" s="108"/>
      <c r="L1" s="108"/>
    </row>
    <row r="2" spans="1:12" ht="15">
      <c r="A2" s="109" t="s">
        <v>177</v>
      </c>
      <c r="B2" s="108"/>
      <c r="C2" s="108"/>
      <c r="D2" s="108"/>
      <c r="E2" s="108"/>
      <c r="F2" s="108"/>
      <c r="G2" s="108"/>
      <c r="H2" s="108"/>
      <c r="I2" s="108"/>
      <c r="J2" s="108"/>
      <c r="K2" s="108"/>
      <c r="L2" s="108"/>
    </row>
    <row r="3" spans="1:12" ht="15">
      <c r="A3" s="109" t="s">
        <v>178</v>
      </c>
      <c r="B3" s="108"/>
      <c r="C3" s="108"/>
      <c r="D3" s="108"/>
      <c r="E3" s="108"/>
      <c r="F3" s="108"/>
      <c r="G3" s="108"/>
      <c r="H3" s="108"/>
      <c r="I3" s="108"/>
      <c r="J3" s="108"/>
      <c r="K3" s="108"/>
      <c r="L3" s="108"/>
    </row>
    <row r="4" spans="1:12" ht="15">
      <c r="A4" s="85"/>
      <c r="B4" s="1"/>
      <c r="C4" s="1"/>
      <c r="D4" s="1"/>
      <c r="E4" s="1"/>
      <c r="F4" s="3" t="s">
        <v>16</v>
      </c>
      <c r="G4" s="1"/>
      <c r="H4" s="89"/>
      <c r="I4" s="22"/>
      <c r="J4" s="19"/>
      <c r="K4" s="95"/>
      <c r="L4" s="16"/>
    </row>
    <row r="5" spans="1:12" ht="26.25">
      <c r="A5" s="9" t="s">
        <v>0</v>
      </c>
      <c r="B5" s="2" t="s">
        <v>1</v>
      </c>
      <c r="C5" s="2" t="s">
        <v>2</v>
      </c>
      <c r="D5" s="2" t="s">
        <v>3</v>
      </c>
      <c r="E5" s="6" t="s">
        <v>91</v>
      </c>
      <c r="F5" s="2" t="s">
        <v>4</v>
      </c>
      <c r="G5" s="2" t="s">
        <v>5</v>
      </c>
      <c r="H5" s="9" t="s">
        <v>182</v>
      </c>
      <c r="I5" s="23" t="s">
        <v>6</v>
      </c>
      <c r="J5" s="20" t="s">
        <v>7</v>
      </c>
      <c r="K5" s="9" t="s">
        <v>8</v>
      </c>
      <c r="L5" s="17" t="s">
        <v>9</v>
      </c>
    </row>
    <row r="6" spans="1:12" s="7" customFormat="1" ht="38.25">
      <c r="A6" s="25" t="s">
        <v>194</v>
      </c>
      <c r="B6" s="26" t="s">
        <v>14</v>
      </c>
      <c r="C6" s="26" t="s">
        <v>195</v>
      </c>
      <c r="D6" s="26" t="s">
        <v>202</v>
      </c>
      <c r="E6" s="26" t="s">
        <v>196</v>
      </c>
      <c r="F6" s="26">
        <v>0</v>
      </c>
      <c r="G6" s="26">
        <v>0</v>
      </c>
      <c r="H6" s="40">
        <v>0</v>
      </c>
      <c r="I6" s="104">
        <v>0</v>
      </c>
      <c r="J6" s="104">
        <v>0</v>
      </c>
      <c r="K6" s="104">
        <v>0</v>
      </c>
      <c r="L6" s="30">
        <v>0</v>
      </c>
    </row>
    <row r="7" spans="1:12" s="8" customFormat="1" ht="242.25">
      <c r="A7" s="25" t="s">
        <v>11</v>
      </c>
      <c r="B7" s="26" t="s">
        <v>14</v>
      </c>
      <c r="C7" s="26" t="s">
        <v>12</v>
      </c>
      <c r="D7" s="26" t="s">
        <v>31</v>
      </c>
      <c r="E7" s="26" t="s">
        <v>159</v>
      </c>
      <c r="F7" s="26" t="s">
        <v>10</v>
      </c>
      <c r="G7" s="26" t="s">
        <v>41</v>
      </c>
      <c r="H7" s="40" t="s">
        <v>171</v>
      </c>
      <c r="I7" s="27">
        <v>18855</v>
      </c>
      <c r="J7" s="28">
        <v>43482</v>
      </c>
      <c r="K7" s="29">
        <v>43846</v>
      </c>
      <c r="L7" s="30">
        <v>18855</v>
      </c>
    </row>
    <row r="8" spans="1:12" s="8" customFormat="1" ht="51">
      <c r="A8" s="31" t="s">
        <v>17</v>
      </c>
      <c r="B8" s="32" t="s">
        <v>14</v>
      </c>
      <c r="C8" s="32" t="s">
        <v>44</v>
      </c>
      <c r="D8" s="32" t="s">
        <v>13</v>
      </c>
      <c r="E8" s="32" t="s">
        <v>45</v>
      </c>
      <c r="F8" s="32" t="s">
        <v>10</v>
      </c>
      <c r="G8" s="32" t="s">
        <v>45</v>
      </c>
      <c r="H8" s="37" t="s">
        <v>175</v>
      </c>
      <c r="I8" s="33">
        <f>1802.56/1.1</f>
        <v>1638.690909090909</v>
      </c>
      <c r="J8" s="34">
        <v>43500</v>
      </c>
      <c r="K8" s="35">
        <v>43501</v>
      </c>
      <c r="L8" s="36">
        <f>I8</f>
        <v>1638.690909090909</v>
      </c>
    </row>
    <row r="9" spans="1:12" s="8" customFormat="1" ht="38.25">
      <c r="A9" s="31" t="s">
        <v>18</v>
      </c>
      <c r="B9" s="32" t="s">
        <v>14</v>
      </c>
      <c r="C9" s="32" t="s">
        <v>43</v>
      </c>
      <c r="D9" s="32" t="s">
        <v>13</v>
      </c>
      <c r="E9" s="32" t="s">
        <v>42</v>
      </c>
      <c r="F9" s="32" t="s">
        <v>10</v>
      </c>
      <c r="G9" s="32" t="s">
        <v>42</v>
      </c>
      <c r="H9" s="37" t="s">
        <v>96</v>
      </c>
      <c r="I9" s="33">
        <f>3500/1.1</f>
        <v>3181.8181818181815</v>
      </c>
      <c r="J9" s="34">
        <v>43500</v>
      </c>
      <c r="K9" s="35">
        <v>43501</v>
      </c>
      <c r="L9" s="36">
        <v>0</v>
      </c>
    </row>
    <row r="10" spans="1:12" s="8" customFormat="1" ht="114.75">
      <c r="A10" s="31" t="s">
        <v>15</v>
      </c>
      <c r="B10" s="32" t="s">
        <v>14</v>
      </c>
      <c r="C10" s="32" t="s">
        <v>89</v>
      </c>
      <c r="D10" s="32" t="s">
        <v>13</v>
      </c>
      <c r="E10" s="32" t="s">
        <v>90</v>
      </c>
      <c r="F10" s="32" t="s">
        <v>10</v>
      </c>
      <c r="G10" s="32" t="s">
        <v>90</v>
      </c>
      <c r="H10" s="37" t="s">
        <v>133</v>
      </c>
      <c r="I10" s="33">
        <f>610/1.22</f>
        <v>500</v>
      </c>
      <c r="J10" s="34">
        <v>43501</v>
      </c>
      <c r="K10" s="35">
        <v>43511</v>
      </c>
      <c r="L10" s="36">
        <f>I10</f>
        <v>500</v>
      </c>
    </row>
    <row r="11" spans="1:13" s="8" customFormat="1" ht="38.25">
      <c r="A11" s="31" t="s">
        <v>19</v>
      </c>
      <c r="B11" s="32" t="s">
        <v>14</v>
      </c>
      <c r="C11" s="32" t="s">
        <v>46</v>
      </c>
      <c r="D11" s="32" t="s">
        <v>13</v>
      </c>
      <c r="E11" s="32" t="s">
        <v>47</v>
      </c>
      <c r="F11" s="32" t="s">
        <v>10</v>
      </c>
      <c r="G11" s="32" t="s">
        <v>47</v>
      </c>
      <c r="H11" s="37" t="s">
        <v>133</v>
      </c>
      <c r="I11" s="33">
        <f>1279/1.1</f>
        <v>1162.7272727272725</v>
      </c>
      <c r="J11" s="34">
        <v>43503</v>
      </c>
      <c r="K11" s="35">
        <v>43513</v>
      </c>
      <c r="L11" s="36">
        <f>I11</f>
        <v>1162.7272727272725</v>
      </c>
      <c r="M11" s="8" t="s">
        <v>16</v>
      </c>
    </row>
    <row r="12" spans="1:12" s="8" customFormat="1" ht="38.25">
      <c r="A12" s="38" t="s">
        <v>95</v>
      </c>
      <c r="B12" s="26" t="s">
        <v>14</v>
      </c>
      <c r="C12" s="39" t="s">
        <v>94</v>
      </c>
      <c r="D12" s="26" t="s">
        <v>13</v>
      </c>
      <c r="E12" s="26" t="s">
        <v>42</v>
      </c>
      <c r="F12" s="26" t="s">
        <v>10</v>
      </c>
      <c r="G12" s="26" t="s">
        <v>42</v>
      </c>
      <c r="H12" s="40" t="s">
        <v>96</v>
      </c>
      <c r="I12" s="41">
        <f>160206.83/1.1</f>
        <v>145642.5727272727</v>
      </c>
      <c r="J12" s="42">
        <v>43507</v>
      </c>
      <c r="K12" s="43">
        <v>43595</v>
      </c>
      <c r="L12" s="90">
        <v>0</v>
      </c>
    </row>
    <row r="13" spans="1:12" s="8" customFormat="1" ht="51">
      <c r="A13" s="31" t="s">
        <v>22</v>
      </c>
      <c r="B13" s="32" t="s">
        <v>14</v>
      </c>
      <c r="C13" s="32" t="s">
        <v>23</v>
      </c>
      <c r="D13" s="32" t="s">
        <v>13</v>
      </c>
      <c r="E13" s="32" t="s">
        <v>187</v>
      </c>
      <c r="F13" s="32" t="s">
        <v>10</v>
      </c>
      <c r="G13" s="32" t="s">
        <v>92</v>
      </c>
      <c r="H13" s="44" t="s">
        <v>93</v>
      </c>
      <c r="I13" s="33">
        <f>5000/1.22</f>
        <v>4098.360655737705</v>
      </c>
      <c r="J13" s="34">
        <v>43514</v>
      </c>
      <c r="K13" s="35">
        <v>43878</v>
      </c>
      <c r="L13" s="36">
        <v>0</v>
      </c>
    </row>
    <row r="14" spans="1:12" s="8" customFormat="1" ht="114.75">
      <c r="A14" s="31" t="s">
        <v>20</v>
      </c>
      <c r="B14" s="32" t="s">
        <v>14</v>
      </c>
      <c r="C14" s="32" t="s">
        <v>21</v>
      </c>
      <c r="D14" s="32" t="s">
        <v>13</v>
      </c>
      <c r="E14" s="32" t="s">
        <v>48</v>
      </c>
      <c r="F14" s="32" t="s">
        <v>10</v>
      </c>
      <c r="G14" s="32" t="s">
        <v>48</v>
      </c>
      <c r="H14" s="37" t="s">
        <v>100</v>
      </c>
      <c r="I14" s="33">
        <f>15171.19/1.22</f>
        <v>12435.401639344263</v>
      </c>
      <c r="J14" s="34">
        <v>43518</v>
      </c>
      <c r="K14" s="35">
        <v>43882</v>
      </c>
      <c r="L14" s="36">
        <f>9449.96/1.22</f>
        <v>7745.868852459016</v>
      </c>
    </row>
    <row r="15" spans="1:12" s="8" customFormat="1" ht="76.5">
      <c r="A15" s="45">
        <v>8124291904</v>
      </c>
      <c r="B15" s="26" t="s">
        <v>14</v>
      </c>
      <c r="C15" s="39" t="s">
        <v>97</v>
      </c>
      <c r="D15" s="26" t="s">
        <v>13</v>
      </c>
      <c r="E15" s="46" t="s">
        <v>98</v>
      </c>
      <c r="F15" s="26" t="s">
        <v>10</v>
      </c>
      <c r="G15" s="46" t="s">
        <v>98</v>
      </c>
      <c r="H15" s="47" t="s">
        <v>99</v>
      </c>
      <c r="I15" s="41">
        <f>114114.64/1.1</f>
        <v>103740.5818181818</v>
      </c>
      <c r="J15" s="42">
        <v>43518</v>
      </c>
      <c r="K15" s="43">
        <v>43545</v>
      </c>
      <c r="L15" s="90">
        <v>0</v>
      </c>
    </row>
    <row r="16" spans="1:12" s="7" customFormat="1" ht="38.25">
      <c r="A16" s="31" t="s">
        <v>24</v>
      </c>
      <c r="B16" s="32" t="s">
        <v>14</v>
      </c>
      <c r="C16" s="32" t="s">
        <v>49</v>
      </c>
      <c r="D16" s="32" t="s">
        <v>13</v>
      </c>
      <c r="E16" s="32" t="s">
        <v>50</v>
      </c>
      <c r="F16" s="32" t="s">
        <v>10</v>
      </c>
      <c r="G16" s="32" t="s">
        <v>50</v>
      </c>
      <c r="H16" s="37" t="s">
        <v>101</v>
      </c>
      <c r="I16" s="33">
        <f>3000/1.1</f>
        <v>2727.272727272727</v>
      </c>
      <c r="J16" s="34">
        <v>43551</v>
      </c>
      <c r="K16" s="35">
        <v>43581</v>
      </c>
      <c r="L16" s="36">
        <f>I16</f>
        <v>2727.272727272727</v>
      </c>
    </row>
    <row r="17" spans="1:12" s="8" customFormat="1" ht="38.25">
      <c r="A17" s="31" t="s">
        <v>26</v>
      </c>
      <c r="B17" s="32" t="s">
        <v>14</v>
      </c>
      <c r="C17" s="26" t="s">
        <v>28</v>
      </c>
      <c r="D17" s="32" t="s">
        <v>13</v>
      </c>
      <c r="E17" s="32" t="s">
        <v>106</v>
      </c>
      <c r="F17" s="32" t="s">
        <v>10</v>
      </c>
      <c r="G17" s="32" t="s">
        <v>106</v>
      </c>
      <c r="H17" s="37" t="s">
        <v>100</v>
      </c>
      <c r="I17" s="33">
        <f>524.6/1.22</f>
        <v>430</v>
      </c>
      <c r="J17" s="34">
        <v>43578</v>
      </c>
      <c r="K17" s="35">
        <v>43585</v>
      </c>
      <c r="L17" s="36">
        <f>I17</f>
        <v>430</v>
      </c>
    </row>
    <row r="18" spans="1:12" ht="38.25">
      <c r="A18" s="31" t="s">
        <v>25</v>
      </c>
      <c r="B18" s="32" t="s">
        <v>14</v>
      </c>
      <c r="C18" s="32" t="s">
        <v>51</v>
      </c>
      <c r="D18" s="32" t="s">
        <v>13</v>
      </c>
      <c r="E18" s="32" t="s">
        <v>52</v>
      </c>
      <c r="F18" s="32" t="s">
        <v>10</v>
      </c>
      <c r="G18" s="32" t="s">
        <v>52</v>
      </c>
      <c r="H18" s="37" t="s">
        <v>102</v>
      </c>
      <c r="I18" s="33">
        <f>13849/1.1</f>
        <v>12589.999999999998</v>
      </c>
      <c r="J18" s="34">
        <v>43595</v>
      </c>
      <c r="K18" s="35">
        <v>43655</v>
      </c>
      <c r="L18" s="36">
        <f>I18</f>
        <v>12589.999999999998</v>
      </c>
    </row>
    <row r="19" spans="1:12" s="8" customFormat="1" ht="38.25">
      <c r="A19" s="31" t="s">
        <v>27</v>
      </c>
      <c r="B19" s="32" t="s">
        <v>14</v>
      </c>
      <c r="C19" s="32" t="s">
        <v>110</v>
      </c>
      <c r="D19" s="32" t="s">
        <v>13</v>
      </c>
      <c r="E19" s="32" t="s">
        <v>112</v>
      </c>
      <c r="F19" s="32" t="s">
        <v>10</v>
      </c>
      <c r="G19" s="32" t="s">
        <v>112</v>
      </c>
      <c r="H19" s="37" t="s">
        <v>111</v>
      </c>
      <c r="I19" s="33">
        <f>2003.96/1.1</f>
        <v>1821.7818181818182</v>
      </c>
      <c r="J19" s="34">
        <v>43599</v>
      </c>
      <c r="K19" s="35">
        <v>43605</v>
      </c>
      <c r="L19" s="36">
        <f>I19</f>
        <v>1821.7818181818182</v>
      </c>
    </row>
    <row r="20" spans="1:12" s="8" customFormat="1" ht="51">
      <c r="A20" s="25" t="s">
        <v>173</v>
      </c>
      <c r="B20" s="26" t="s">
        <v>14</v>
      </c>
      <c r="C20" s="26" t="s">
        <v>172</v>
      </c>
      <c r="D20" s="26" t="s">
        <v>31</v>
      </c>
      <c r="E20" s="26" t="s">
        <v>192</v>
      </c>
      <c r="F20" s="26" t="s">
        <v>10</v>
      </c>
      <c r="G20" s="26" t="s">
        <v>174</v>
      </c>
      <c r="H20" s="40" t="s">
        <v>193</v>
      </c>
      <c r="I20" s="27">
        <v>86260.77</v>
      </c>
      <c r="J20" s="29">
        <v>43599</v>
      </c>
      <c r="K20" s="29">
        <v>43629</v>
      </c>
      <c r="L20" s="30">
        <f>82284.16+3976.61</f>
        <v>86260.77</v>
      </c>
    </row>
    <row r="21" spans="1:12" s="11" customFormat="1" ht="25.5">
      <c r="A21" s="31" t="s">
        <v>32</v>
      </c>
      <c r="B21" s="32" t="s">
        <v>14</v>
      </c>
      <c r="C21" s="32" t="s">
        <v>33</v>
      </c>
      <c r="D21" s="32" t="s">
        <v>13</v>
      </c>
      <c r="E21" s="32" t="s">
        <v>52</v>
      </c>
      <c r="F21" s="32" t="s">
        <v>10</v>
      </c>
      <c r="G21" s="32" t="s">
        <v>52</v>
      </c>
      <c r="H21" s="37" t="s">
        <v>102</v>
      </c>
      <c r="I21" s="33">
        <f>4334/1.1</f>
        <v>3939.9999999999995</v>
      </c>
      <c r="J21" s="34">
        <v>43620</v>
      </c>
      <c r="K21" s="35">
        <v>43649</v>
      </c>
      <c r="L21" s="36">
        <f>I21</f>
        <v>3939.9999999999995</v>
      </c>
    </row>
    <row r="22" spans="1:12" s="8" customFormat="1" ht="38.25">
      <c r="A22" s="31" t="s">
        <v>29</v>
      </c>
      <c r="B22" s="32" t="s">
        <v>14</v>
      </c>
      <c r="C22" s="32" t="s">
        <v>30</v>
      </c>
      <c r="D22" s="48" t="s">
        <v>13</v>
      </c>
      <c r="E22" s="32" t="s">
        <v>53</v>
      </c>
      <c r="F22" s="32" t="s">
        <v>10</v>
      </c>
      <c r="G22" s="32" t="s">
        <v>53</v>
      </c>
      <c r="H22" s="37" t="s">
        <v>176</v>
      </c>
      <c r="I22" s="33">
        <f>2082.85/1.22</f>
        <v>1707.2540983606557</v>
      </c>
      <c r="J22" s="34">
        <v>43622</v>
      </c>
      <c r="K22" s="35">
        <v>43632</v>
      </c>
      <c r="L22" s="36">
        <f>I22</f>
        <v>1707.2540983606557</v>
      </c>
    </row>
    <row r="23" spans="1:12" s="8" customFormat="1" ht="38.25">
      <c r="A23" s="31" t="s">
        <v>36</v>
      </c>
      <c r="B23" s="32" t="s">
        <v>14</v>
      </c>
      <c r="C23" s="32" t="s">
        <v>37</v>
      </c>
      <c r="D23" s="32" t="s">
        <v>13</v>
      </c>
      <c r="E23" s="32" t="s">
        <v>119</v>
      </c>
      <c r="F23" s="32" t="s">
        <v>10</v>
      </c>
      <c r="G23" s="48" t="s">
        <v>119</v>
      </c>
      <c r="H23" s="37" t="s">
        <v>115</v>
      </c>
      <c r="I23" s="33">
        <f>557.31/1.1</f>
        <v>506.64545454545447</v>
      </c>
      <c r="J23" s="34">
        <v>43622</v>
      </c>
      <c r="K23" s="35">
        <v>43605</v>
      </c>
      <c r="L23" s="36">
        <v>0</v>
      </c>
    </row>
    <row r="24" spans="1:12" s="5" customFormat="1" ht="38.25">
      <c r="A24" s="31" t="s">
        <v>34</v>
      </c>
      <c r="B24" s="32" t="s">
        <v>14</v>
      </c>
      <c r="C24" s="32" t="s">
        <v>103</v>
      </c>
      <c r="D24" s="32" t="s">
        <v>13</v>
      </c>
      <c r="E24" s="32" t="s">
        <v>104</v>
      </c>
      <c r="F24" s="32" t="s">
        <v>10</v>
      </c>
      <c r="G24" s="32" t="s">
        <v>104</v>
      </c>
      <c r="H24" s="37" t="s">
        <v>105</v>
      </c>
      <c r="I24" s="33">
        <f>1000.03/1.22</f>
        <v>819.6967213114754</v>
      </c>
      <c r="J24" s="34">
        <v>43626</v>
      </c>
      <c r="K24" s="35">
        <v>43655</v>
      </c>
      <c r="L24" s="36">
        <v>0</v>
      </c>
    </row>
    <row r="25" spans="1:12" s="7" customFormat="1" ht="114.75">
      <c r="A25" s="25" t="s">
        <v>35</v>
      </c>
      <c r="B25" s="26" t="s">
        <v>14</v>
      </c>
      <c r="C25" s="26" t="s">
        <v>107</v>
      </c>
      <c r="D25" s="26" t="s">
        <v>31</v>
      </c>
      <c r="E25" s="26" t="s">
        <v>189</v>
      </c>
      <c r="F25" s="26" t="s">
        <v>10</v>
      </c>
      <c r="G25" s="26" t="s">
        <v>108</v>
      </c>
      <c r="H25" s="40" t="s">
        <v>109</v>
      </c>
      <c r="I25" s="27">
        <f>3712.5/1.22</f>
        <v>3043.032786885246</v>
      </c>
      <c r="J25" s="28">
        <v>43626</v>
      </c>
      <c r="K25" s="29">
        <v>43641</v>
      </c>
      <c r="L25" s="30">
        <v>0</v>
      </c>
    </row>
    <row r="26" spans="1:12" ht="38.25">
      <c r="A26" s="31" t="s">
        <v>38</v>
      </c>
      <c r="B26" s="32" t="s">
        <v>14</v>
      </c>
      <c r="C26" s="32" t="s">
        <v>113</v>
      </c>
      <c r="D26" s="50" t="s">
        <v>13</v>
      </c>
      <c r="E26" s="32" t="s">
        <v>114</v>
      </c>
      <c r="F26" s="32" t="s">
        <v>10</v>
      </c>
      <c r="G26" s="32" t="s">
        <v>114</v>
      </c>
      <c r="H26" s="37" t="s">
        <v>115</v>
      </c>
      <c r="I26" s="33">
        <f>9020/1.1</f>
        <v>8200</v>
      </c>
      <c r="J26" s="34">
        <v>43641</v>
      </c>
      <c r="K26" s="35">
        <v>43701</v>
      </c>
      <c r="L26" s="36">
        <v>0</v>
      </c>
    </row>
    <row r="27" spans="1:12" s="7" customFormat="1" ht="38.25">
      <c r="A27" s="31" t="s">
        <v>54</v>
      </c>
      <c r="B27" s="32" t="s">
        <v>14</v>
      </c>
      <c r="C27" s="32" t="s">
        <v>117</v>
      </c>
      <c r="D27" s="32" t="s">
        <v>13</v>
      </c>
      <c r="E27" s="32" t="s">
        <v>118</v>
      </c>
      <c r="F27" s="32" t="s">
        <v>10</v>
      </c>
      <c r="G27" s="51" t="s">
        <v>118</v>
      </c>
      <c r="H27" s="37" t="s">
        <v>101</v>
      </c>
      <c r="I27" s="33">
        <f>770/1.1</f>
        <v>700</v>
      </c>
      <c r="J27" s="34">
        <v>43641</v>
      </c>
      <c r="K27" s="35">
        <v>43656</v>
      </c>
      <c r="L27" s="36">
        <v>0</v>
      </c>
    </row>
    <row r="28" spans="1:12" s="7" customFormat="1" ht="38.25">
      <c r="A28" s="25" t="s">
        <v>39</v>
      </c>
      <c r="B28" s="26" t="s">
        <v>14</v>
      </c>
      <c r="C28" s="26" t="s">
        <v>40</v>
      </c>
      <c r="D28" s="88" t="s">
        <v>13</v>
      </c>
      <c r="E28" s="26" t="s">
        <v>116</v>
      </c>
      <c r="F28" s="26" t="s">
        <v>10</v>
      </c>
      <c r="G28" s="26" t="s">
        <v>116</v>
      </c>
      <c r="H28" s="40" t="s">
        <v>190</v>
      </c>
      <c r="I28" s="27">
        <f>585.6/1.22</f>
        <v>480.00000000000006</v>
      </c>
      <c r="J28" s="28">
        <v>43647</v>
      </c>
      <c r="K28" s="29">
        <v>43661</v>
      </c>
      <c r="L28" s="30">
        <v>0</v>
      </c>
    </row>
    <row r="29" spans="1:12" s="7" customFormat="1" ht="38.25">
      <c r="A29" s="25" t="s">
        <v>55</v>
      </c>
      <c r="B29" s="26" t="s">
        <v>14</v>
      </c>
      <c r="C29" s="26" t="s">
        <v>56</v>
      </c>
      <c r="D29" s="26" t="s">
        <v>13</v>
      </c>
      <c r="E29" s="26" t="s">
        <v>45</v>
      </c>
      <c r="F29" s="26" t="s">
        <v>10</v>
      </c>
      <c r="G29" s="26" t="s">
        <v>45</v>
      </c>
      <c r="H29" s="37" t="s">
        <v>175</v>
      </c>
      <c r="I29" s="27">
        <f>9482.98/1.1</f>
        <v>8620.890909090907</v>
      </c>
      <c r="J29" s="28">
        <v>43655</v>
      </c>
      <c r="K29" s="29">
        <v>43685</v>
      </c>
      <c r="L29" s="30">
        <f>I29</f>
        <v>8620.890909090907</v>
      </c>
    </row>
    <row r="30" spans="1:12" s="7" customFormat="1" ht="38.25">
      <c r="A30" s="52" t="s">
        <v>197</v>
      </c>
      <c r="B30" s="53" t="s">
        <v>14</v>
      </c>
      <c r="C30" s="53" t="s">
        <v>198</v>
      </c>
      <c r="D30" s="53" t="s">
        <v>13</v>
      </c>
      <c r="E30" s="53" t="s">
        <v>119</v>
      </c>
      <c r="F30" s="53" t="s">
        <v>10</v>
      </c>
      <c r="G30" s="53" t="s">
        <v>119</v>
      </c>
      <c r="H30" s="54" t="s">
        <v>115</v>
      </c>
      <c r="I30" s="55">
        <f>4950/1.1</f>
        <v>4500</v>
      </c>
      <c r="J30" s="56">
        <v>43666</v>
      </c>
      <c r="K30" s="56">
        <v>43727</v>
      </c>
      <c r="L30" s="91">
        <v>0</v>
      </c>
    </row>
    <row r="31" spans="1:12" s="7" customFormat="1" ht="45">
      <c r="A31" s="63" t="s">
        <v>66</v>
      </c>
      <c r="B31" s="58" t="s">
        <v>14</v>
      </c>
      <c r="C31" s="64" t="s">
        <v>67</v>
      </c>
      <c r="D31" s="58" t="s">
        <v>13</v>
      </c>
      <c r="E31" s="65" t="s">
        <v>120</v>
      </c>
      <c r="F31" s="58" t="s">
        <v>10</v>
      </c>
      <c r="G31" s="65" t="s">
        <v>120</v>
      </c>
      <c r="H31" s="66" t="s">
        <v>102</v>
      </c>
      <c r="I31" s="67">
        <f>43101.3/1.1</f>
        <v>39183</v>
      </c>
      <c r="J31" s="68">
        <v>43668</v>
      </c>
      <c r="K31" s="69">
        <v>43698</v>
      </c>
      <c r="L31" s="70">
        <f>I31</f>
        <v>39183</v>
      </c>
    </row>
    <row r="32" spans="1:12" ht="38.25">
      <c r="A32" s="57" t="s">
        <v>57</v>
      </c>
      <c r="B32" s="58" t="s">
        <v>14</v>
      </c>
      <c r="C32" s="58" t="s">
        <v>58</v>
      </c>
      <c r="D32" s="58" t="s">
        <v>13</v>
      </c>
      <c r="E32" s="58" t="s">
        <v>121</v>
      </c>
      <c r="F32" s="58" t="s">
        <v>10</v>
      </c>
      <c r="G32" s="58" t="s">
        <v>121</v>
      </c>
      <c r="H32" s="59" t="s">
        <v>111</v>
      </c>
      <c r="I32" s="60">
        <f>4880.02/1.1</f>
        <v>4436.381818181818</v>
      </c>
      <c r="J32" s="61">
        <v>43669</v>
      </c>
      <c r="K32" s="62">
        <v>43699</v>
      </c>
      <c r="L32" s="92">
        <f>I32</f>
        <v>4436.381818181818</v>
      </c>
    </row>
    <row r="33" spans="1:12" s="7" customFormat="1" ht="38.25">
      <c r="A33" s="57" t="s">
        <v>59</v>
      </c>
      <c r="B33" s="58" t="s">
        <v>14</v>
      </c>
      <c r="C33" s="58" t="s">
        <v>60</v>
      </c>
      <c r="D33" s="58" t="s">
        <v>13</v>
      </c>
      <c r="E33" s="58" t="s">
        <v>52</v>
      </c>
      <c r="F33" s="58" t="s">
        <v>10</v>
      </c>
      <c r="G33" s="58" t="s">
        <v>52</v>
      </c>
      <c r="H33" s="59" t="s">
        <v>102</v>
      </c>
      <c r="I33" s="60">
        <f>16049/1.1</f>
        <v>14589.999999999998</v>
      </c>
      <c r="J33" s="61">
        <v>43676</v>
      </c>
      <c r="K33" s="62">
        <v>43767</v>
      </c>
      <c r="L33" s="92">
        <f>I33</f>
        <v>14589.999999999998</v>
      </c>
    </row>
    <row r="34" spans="1:12" ht="51">
      <c r="A34" s="57" t="s">
        <v>62</v>
      </c>
      <c r="B34" s="58" t="s">
        <v>14</v>
      </c>
      <c r="C34" s="58" t="s">
        <v>63</v>
      </c>
      <c r="D34" s="58" t="s">
        <v>31</v>
      </c>
      <c r="E34" s="58" t="s">
        <v>185</v>
      </c>
      <c r="F34" s="58" t="s">
        <v>10</v>
      </c>
      <c r="G34" s="58" t="s">
        <v>119</v>
      </c>
      <c r="H34" s="59" t="s">
        <v>115</v>
      </c>
      <c r="I34" s="60">
        <f>12912.9/1.1</f>
        <v>11738.999999999998</v>
      </c>
      <c r="J34" s="61">
        <v>43706</v>
      </c>
      <c r="K34" s="62">
        <v>43736</v>
      </c>
      <c r="L34" s="92">
        <v>0</v>
      </c>
    </row>
    <row r="35" spans="1:12" ht="45">
      <c r="A35" s="63" t="s">
        <v>64</v>
      </c>
      <c r="B35" s="58" t="s">
        <v>14</v>
      </c>
      <c r="C35" s="64" t="s">
        <v>65</v>
      </c>
      <c r="D35" s="58" t="s">
        <v>13</v>
      </c>
      <c r="E35" s="65" t="s">
        <v>129</v>
      </c>
      <c r="F35" s="58" t="s">
        <v>10</v>
      </c>
      <c r="G35" s="65" t="s">
        <v>129</v>
      </c>
      <c r="H35" s="66" t="s">
        <v>155</v>
      </c>
      <c r="I35" s="67">
        <f>4767.84/1.1</f>
        <v>4334.4</v>
      </c>
      <c r="J35" s="68">
        <v>43711</v>
      </c>
      <c r="K35" s="69">
        <v>43740</v>
      </c>
      <c r="L35" s="70">
        <f>I35</f>
        <v>4334.4</v>
      </c>
    </row>
    <row r="36" spans="1:12" ht="45">
      <c r="A36" s="71" t="s">
        <v>122</v>
      </c>
      <c r="B36" s="58" t="s">
        <v>14</v>
      </c>
      <c r="C36" s="65" t="s">
        <v>123</v>
      </c>
      <c r="D36" s="58" t="s">
        <v>13</v>
      </c>
      <c r="E36" s="65" t="s">
        <v>124</v>
      </c>
      <c r="F36" s="58" t="s">
        <v>10</v>
      </c>
      <c r="G36" s="65" t="s">
        <v>124</v>
      </c>
      <c r="H36" s="66" t="s">
        <v>125</v>
      </c>
      <c r="I36" s="67">
        <f>854/1.22</f>
        <v>700</v>
      </c>
      <c r="J36" s="68">
        <v>43721</v>
      </c>
      <c r="K36" s="69">
        <v>43750</v>
      </c>
      <c r="L36" s="70">
        <f>I36</f>
        <v>700</v>
      </c>
    </row>
    <row r="37" spans="1:12" s="7" customFormat="1" ht="45">
      <c r="A37" s="71" t="s">
        <v>126</v>
      </c>
      <c r="B37" s="58" t="s">
        <v>14</v>
      </c>
      <c r="C37" s="65" t="s">
        <v>127</v>
      </c>
      <c r="D37" s="58" t="s">
        <v>13</v>
      </c>
      <c r="E37" s="65" t="s">
        <v>128</v>
      </c>
      <c r="F37" s="58" t="s">
        <v>10</v>
      </c>
      <c r="G37" s="65" t="s">
        <v>128</v>
      </c>
      <c r="H37" s="66" t="s">
        <v>102</v>
      </c>
      <c r="I37" s="67">
        <f>2970/1.1</f>
        <v>2700</v>
      </c>
      <c r="J37" s="68">
        <v>43731</v>
      </c>
      <c r="K37" s="69">
        <v>43760</v>
      </c>
      <c r="L37" s="70">
        <f>I37</f>
        <v>2700</v>
      </c>
    </row>
    <row r="38" spans="1:12" ht="60">
      <c r="A38" s="71" t="s">
        <v>130</v>
      </c>
      <c r="B38" s="58" t="s">
        <v>14</v>
      </c>
      <c r="C38" s="65" t="s">
        <v>131</v>
      </c>
      <c r="D38" s="58" t="s">
        <v>13</v>
      </c>
      <c r="E38" s="65" t="s">
        <v>132</v>
      </c>
      <c r="F38" s="58" t="s">
        <v>10</v>
      </c>
      <c r="G38" s="65" t="s">
        <v>132</v>
      </c>
      <c r="H38" s="66" t="s">
        <v>133</v>
      </c>
      <c r="I38" s="67">
        <f>1281/1.22</f>
        <v>1050</v>
      </c>
      <c r="J38" s="68">
        <v>43735</v>
      </c>
      <c r="K38" s="69">
        <v>43748</v>
      </c>
      <c r="L38" s="70">
        <v>0</v>
      </c>
    </row>
    <row r="39" spans="1:12" s="7" customFormat="1" ht="38.25">
      <c r="A39" s="57" t="s">
        <v>61</v>
      </c>
      <c r="B39" s="58" t="s">
        <v>14</v>
      </c>
      <c r="C39" s="58" t="s">
        <v>134</v>
      </c>
      <c r="D39" s="58" t="s">
        <v>13</v>
      </c>
      <c r="E39" s="58" t="s">
        <v>135</v>
      </c>
      <c r="F39" s="58" t="s">
        <v>10</v>
      </c>
      <c r="G39" s="58" t="s">
        <v>135</v>
      </c>
      <c r="H39" s="59" t="s">
        <v>136</v>
      </c>
      <c r="I39" s="60">
        <f>4687.73/1.22</f>
        <v>3842.401639344262</v>
      </c>
      <c r="J39" s="61">
        <v>43738</v>
      </c>
      <c r="K39" s="62">
        <v>43767</v>
      </c>
      <c r="L39" s="92">
        <v>0</v>
      </c>
    </row>
    <row r="40" spans="1:12" s="7" customFormat="1" ht="45">
      <c r="A40" s="71" t="s">
        <v>137</v>
      </c>
      <c r="B40" s="58" t="s">
        <v>14</v>
      </c>
      <c r="C40" s="65" t="s">
        <v>138</v>
      </c>
      <c r="D40" s="58" t="s">
        <v>13</v>
      </c>
      <c r="E40" s="65" t="s">
        <v>139</v>
      </c>
      <c r="F40" s="58" t="s">
        <v>10</v>
      </c>
      <c r="G40" s="65" t="s">
        <v>139</v>
      </c>
      <c r="H40" s="66" t="s">
        <v>101</v>
      </c>
      <c r="I40" s="67">
        <f>2860/1.1</f>
        <v>2600</v>
      </c>
      <c r="J40" s="68">
        <v>43738</v>
      </c>
      <c r="K40" s="69">
        <v>43763</v>
      </c>
      <c r="L40" s="70">
        <f>I40</f>
        <v>2600</v>
      </c>
    </row>
    <row r="41" spans="1:12" s="7" customFormat="1" ht="76.5">
      <c r="A41" s="57" t="s">
        <v>200</v>
      </c>
      <c r="B41" s="58" t="s">
        <v>14</v>
      </c>
      <c r="C41" s="58" t="s">
        <v>199</v>
      </c>
      <c r="D41" s="58" t="s">
        <v>31</v>
      </c>
      <c r="E41" s="58" t="s">
        <v>201</v>
      </c>
      <c r="F41" s="58" t="s">
        <v>10</v>
      </c>
      <c r="G41" s="65" t="s">
        <v>154</v>
      </c>
      <c r="H41" s="66" t="s">
        <v>140</v>
      </c>
      <c r="I41" s="60">
        <f>5126.55/1.1</f>
        <v>4660.5</v>
      </c>
      <c r="J41" s="62">
        <v>43749</v>
      </c>
      <c r="K41" s="62">
        <v>43809</v>
      </c>
      <c r="L41" s="92">
        <v>0</v>
      </c>
    </row>
    <row r="42" spans="1:12" s="7" customFormat="1" ht="180">
      <c r="A42" s="71" t="s">
        <v>141</v>
      </c>
      <c r="B42" s="58" t="s">
        <v>14</v>
      </c>
      <c r="C42" s="65" t="s">
        <v>142</v>
      </c>
      <c r="D42" s="58" t="s">
        <v>13</v>
      </c>
      <c r="E42" s="65" t="s">
        <v>143</v>
      </c>
      <c r="F42" s="58" t="s">
        <v>145</v>
      </c>
      <c r="G42" s="46" t="s">
        <v>143</v>
      </c>
      <c r="H42" s="47" t="s">
        <v>144</v>
      </c>
      <c r="I42" s="67">
        <f>22000/1.22</f>
        <v>18032.786885245903</v>
      </c>
      <c r="J42" s="68">
        <v>43769</v>
      </c>
      <c r="K42" s="69">
        <v>43779</v>
      </c>
      <c r="L42" s="70">
        <v>0</v>
      </c>
    </row>
    <row r="43" spans="1:12" s="7" customFormat="1" ht="45">
      <c r="A43" s="63" t="s">
        <v>68</v>
      </c>
      <c r="B43" s="58" t="s">
        <v>14</v>
      </c>
      <c r="C43" s="64" t="s">
        <v>167</v>
      </c>
      <c r="D43" s="58" t="s">
        <v>13</v>
      </c>
      <c r="E43" s="65" t="s">
        <v>120</v>
      </c>
      <c r="F43" s="58" t="s">
        <v>10</v>
      </c>
      <c r="G43" s="65" t="s">
        <v>120</v>
      </c>
      <c r="H43" s="66" t="s">
        <v>102</v>
      </c>
      <c r="I43" s="67">
        <f>9091.5/1.1</f>
        <v>8265</v>
      </c>
      <c r="J43" s="68">
        <v>43774</v>
      </c>
      <c r="K43" s="69">
        <v>43905</v>
      </c>
      <c r="L43" s="70">
        <v>0</v>
      </c>
    </row>
    <row r="44" spans="1:12" ht="45">
      <c r="A44" s="63" t="s">
        <v>70</v>
      </c>
      <c r="B44" s="58" t="s">
        <v>14</v>
      </c>
      <c r="C44" s="64" t="s">
        <v>168</v>
      </c>
      <c r="D44" s="58" t="s">
        <v>13</v>
      </c>
      <c r="E44" s="65" t="s">
        <v>169</v>
      </c>
      <c r="F44" s="58" t="s">
        <v>10</v>
      </c>
      <c r="G44" s="65" t="s">
        <v>169</v>
      </c>
      <c r="H44" s="66" t="s">
        <v>170</v>
      </c>
      <c r="I44" s="67">
        <f>4950/1.1</f>
        <v>4500</v>
      </c>
      <c r="J44" s="68">
        <v>43789</v>
      </c>
      <c r="K44" s="69">
        <v>43905</v>
      </c>
      <c r="L44" s="70">
        <v>0</v>
      </c>
    </row>
    <row r="45" spans="1:19" s="11" customFormat="1" ht="76.5">
      <c r="A45" s="63" t="s">
        <v>71</v>
      </c>
      <c r="B45" s="58" t="s">
        <v>14</v>
      </c>
      <c r="C45" s="64" t="s">
        <v>72</v>
      </c>
      <c r="D45" s="58" t="s">
        <v>13</v>
      </c>
      <c r="E45" s="65" t="s">
        <v>146</v>
      </c>
      <c r="F45" s="58" t="s">
        <v>10</v>
      </c>
      <c r="G45" s="65" t="s">
        <v>146</v>
      </c>
      <c r="H45" s="66" t="s">
        <v>147</v>
      </c>
      <c r="I45" s="67">
        <f>4540/1.1</f>
        <v>4127.272727272727</v>
      </c>
      <c r="J45" s="68">
        <v>43794</v>
      </c>
      <c r="K45" s="69">
        <v>44159</v>
      </c>
      <c r="L45" s="70">
        <v>0</v>
      </c>
      <c r="M45" s="15"/>
      <c r="N45" s="15"/>
      <c r="O45" s="15"/>
      <c r="P45" s="15"/>
      <c r="Q45" s="15"/>
      <c r="R45" s="15"/>
      <c r="S45" s="15"/>
    </row>
    <row r="46" spans="1:44" s="12" customFormat="1" ht="30">
      <c r="A46" s="63" t="s">
        <v>73</v>
      </c>
      <c r="B46" s="58" t="s">
        <v>14</v>
      </c>
      <c r="C46" s="64" t="s">
        <v>74</v>
      </c>
      <c r="D46" s="72" t="s">
        <v>151</v>
      </c>
      <c r="E46" s="65" t="s">
        <v>152</v>
      </c>
      <c r="F46" s="58" t="s">
        <v>10</v>
      </c>
      <c r="G46" s="65" t="s">
        <v>152</v>
      </c>
      <c r="H46" s="66" t="s">
        <v>153</v>
      </c>
      <c r="I46" s="67">
        <f>10370/1.22</f>
        <v>8500</v>
      </c>
      <c r="J46" s="68">
        <v>43797</v>
      </c>
      <c r="K46" s="69">
        <v>43793</v>
      </c>
      <c r="L46" s="70">
        <f>I46</f>
        <v>8500</v>
      </c>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row>
    <row r="47" spans="1:19" s="11" customFormat="1" ht="240">
      <c r="A47" s="73" t="s">
        <v>75</v>
      </c>
      <c r="B47" s="74" t="s">
        <v>14</v>
      </c>
      <c r="C47" s="75" t="s">
        <v>148</v>
      </c>
      <c r="D47" s="74" t="s">
        <v>31</v>
      </c>
      <c r="E47" s="100" t="s">
        <v>191</v>
      </c>
      <c r="F47" s="74" t="s">
        <v>10</v>
      </c>
      <c r="G47" s="101" t="s">
        <v>149</v>
      </c>
      <c r="H47" s="103" t="s">
        <v>150</v>
      </c>
      <c r="I47" s="76">
        <f>17324/1.1</f>
        <v>15749.090909090908</v>
      </c>
      <c r="J47" s="77">
        <v>43797</v>
      </c>
      <c r="K47" s="105">
        <v>0</v>
      </c>
      <c r="L47" s="93">
        <v>0</v>
      </c>
      <c r="M47" s="15"/>
      <c r="N47" s="15"/>
      <c r="O47" s="15"/>
      <c r="P47" s="15"/>
      <c r="Q47" s="15"/>
      <c r="R47" s="15"/>
      <c r="S47" s="15"/>
    </row>
    <row r="48" spans="1:14" s="7" customFormat="1" ht="45">
      <c r="A48" s="63" t="s">
        <v>76</v>
      </c>
      <c r="B48" s="58" t="s">
        <v>14</v>
      </c>
      <c r="C48" s="64" t="s">
        <v>77</v>
      </c>
      <c r="D48" s="58" t="s">
        <v>13</v>
      </c>
      <c r="E48" s="65" t="s">
        <v>154</v>
      </c>
      <c r="F48" s="58" t="s">
        <v>10</v>
      </c>
      <c r="G48" s="65" t="s">
        <v>154</v>
      </c>
      <c r="H48" s="66" t="s">
        <v>140</v>
      </c>
      <c r="I48" s="67">
        <f>4819.06/1.1</f>
        <v>4380.963636363636</v>
      </c>
      <c r="J48" s="68">
        <v>43798</v>
      </c>
      <c r="K48" s="69">
        <v>43524</v>
      </c>
      <c r="L48" s="70">
        <v>0</v>
      </c>
      <c r="M48" s="13"/>
      <c r="N48" s="13"/>
    </row>
    <row r="49" spans="1:14" s="7" customFormat="1" ht="105">
      <c r="A49" s="78" t="s">
        <v>69</v>
      </c>
      <c r="B49" s="79" t="s">
        <v>14</v>
      </c>
      <c r="C49" s="80" t="s">
        <v>156</v>
      </c>
      <c r="D49" s="79" t="s">
        <v>31</v>
      </c>
      <c r="E49" s="81" t="s">
        <v>186</v>
      </c>
      <c r="F49" s="79" t="s">
        <v>10</v>
      </c>
      <c r="G49" s="81" t="s">
        <v>129</v>
      </c>
      <c r="H49" s="102" t="s">
        <v>155</v>
      </c>
      <c r="I49" s="82">
        <f>15800/1.1</f>
        <v>14363.636363636362</v>
      </c>
      <c r="J49" s="83">
        <v>43804</v>
      </c>
      <c r="K49" s="84">
        <v>43894</v>
      </c>
      <c r="L49" s="94">
        <v>0</v>
      </c>
      <c r="M49" s="13"/>
      <c r="N49" s="13"/>
    </row>
    <row r="50" spans="1:14" s="7" customFormat="1" ht="45">
      <c r="A50" s="63" t="s">
        <v>80</v>
      </c>
      <c r="B50" s="58" t="s">
        <v>14</v>
      </c>
      <c r="C50" s="65" t="s">
        <v>160</v>
      </c>
      <c r="D50" s="58" t="s">
        <v>13</v>
      </c>
      <c r="E50" s="65" t="s">
        <v>157</v>
      </c>
      <c r="F50" s="58" t="s">
        <v>10</v>
      </c>
      <c r="G50" s="65" t="s">
        <v>157</v>
      </c>
      <c r="H50" s="66" t="s">
        <v>158</v>
      </c>
      <c r="I50" s="67">
        <f>14988.5/1.1</f>
        <v>13625.90909090909</v>
      </c>
      <c r="J50" s="68">
        <v>43819</v>
      </c>
      <c r="K50" s="69">
        <v>44184</v>
      </c>
      <c r="L50" s="70">
        <f>I50</f>
        <v>13625.90909090909</v>
      </c>
      <c r="M50" s="13"/>
      <c r="N50" s="13"/>
    </row>
    <row r="51" spans="1:14" s="8" customFormat="1" ht="38.25">
      <c r="A51" s="63" t="s">
        <v>81</v>
      </c>
      <c r="B51" s="58" t="s">
        <v>14</v>
      </c>
      <c r="C51" s="64" t="s">
        <v>82</v>
      </c>
      <c r="D51" s="58" t="s">
        <v>13</v>
      </c>
      <c r="E51" s="58" t="s">
        <v>119</v>
      </c>
      <c r="F51" s="58" t="s">
        <v>10</v>
      </c>
      <c r="G51" s="58" t="s">
        <v>119</v>
      </c>
      <c r="H51" s="59" t="s">
        <v>115</v>
      </c>
      <c r="I51" s="67">
        <f>7425/1.1</f>
        <v>6749.999999999999</v>
      </c>
      <c r="J51" s="68">
        <v>43823</v>
      </c>
      <c r="K51" s="69">
        <v>43884</v>
      </c>
      <c r="L51" s="70">
        <v>0</v>
      </c>
      <c r="M51" s="14"/>
      <c r="N51" s="14"/>
    </row>
    <row r="52" spans="1:14" s="8" customFormat="1" ht="38.25">
      <c r="A52" s="63" t="s">
        <v>83</v>
      </c>
      <c r="B52" s="58" t="s">
        <v>14</v>
      </c>
      <c r="C52" s="64" t="s">
        <v>84</v>
      </c>
      <c r="D52" s="58" t="s">
        <v>13</v>
      </c>
      <c r="E52" s="65" t="s">
        <v>161</v>
      </c>
      <c r="F52" s="58" t="s">
        <v>10</v>
      </c>
      <c r="G52" s="65" t="s">
        <v>161</v>
      </c>
      <c r="H52" s="66" t="s">
        <v>162</v>
      </c>
      <c r="I52" s="67">
        <f>2000/1.1</f>
        <v>1818.181818181818</v>
      </c>
      <c r="J52" s="68">
        <v>43826</v>
      </c>
      <c r="K52" s="69">
        <v>43876</v>
      </c>
      <c r="L52" s="70">
        <v>0</v>
      </c>
      <c r="M52" s="14"/>
      <c r="N52" s="14"/>
    </row>
    <row r="53" spans="1:12" ht="135">
      <c r="A53" s="63" t="s">
        <v>78</v>
      </c>
      <c r="B53" s="58" t="s">
        <v>14</v>
      </c>
      <c r="C53" s="64" t="s">
        <v>79</v>
      </c>
      <c r="D53" s="58" t="s">
        <v>31</v>
      </c>
      <c r="E53" s="65" t="s">
        <v>184</v>
      </c>
      <c r="F53" s="58" t="s">
        <v>10</v>
      </c>
      <c r="G53" s="58" t="s">
        <v>114</v>
      </c>
      <c r="H53" s="59" t="s">
        <v>115</v>
      </c>
      <c r="I53" s="67">
        <f>5730.17/1.1</f>
        <v>5209.245454545454</v>
      </c>
      <c r="J53" s="68">
        <v>43830</v>
      </c>
      <c r="K53" s="69">
        <v>43871</v>
      </c>
      <c r="L53" s="70">
        <v>0</v>
      </c>
    </row>
    <row r="54" spans="1:12" s="11" customFormat="1" ht="51">
      <c r="A54" s="63" t="s">
        <v>85</v>
      </c>
      <c r="B54" s="58" t="s">
        <v>14</v>
      </c>
      <c r="C54" s="64" t="s">
        <v>165</v>
      </c>
      <c r="D54" s="58" t="s">
        <v>13</v>
      </c>
      <c r="E54" s="65" t="s">
        <v>129</v>
      </c>
      <c r="F54" s="58" t="s">
        <v>10</v>
      </c>
      <c r="G54" s="65" t="s">
        <v>129</v>
      </c>
      <c r="H54" s="66" t="s">
        <v>155</v>
      </c>
      <c r="I54" s="67">
        <f>7052.43/1.1</f>
        <v>6411.3</v>
      </c>
      <c r="J54" s="68">
        <v>43830</v>
      </c>
      <c r="K54" s="68" t="s">
        <v>166</v>
      </c>
      <c r="L54" s="70">
        <v>0</v>
      </c>
    </row>
    <row r="55" spans="1:12" s="11" customFormat="1" ht="60">
      <c r="A55" s="63" t="s">
        <v>86</v>
      </c>
      <c r="B55" s="58" t="s">
        <v>14</v>
      </c>
      <c r="C55" s="64" t="s">
        <v>163</v>
      </c>
      <c r="D55" s="58" t="s">
        <v>13</v>
      </c>
      <c r="E55" s="65" t="s">
        <v>164</v>
      </c>
      <c r="F55" s="58" t="s">
        <v>10</v>
      </c>
      <c r="G55" s="65" t="s">
        <v>164</v>
      </c>
      <c r="H55" s="66" t="s">
        <v>188</v>
      </c>
      <c r="I55" s="67">
        <f>4675/1.1</f>
        <v>4250</v>
      </c>
      <c r="J55" s="68">
        <v>43830</v>
      </c>
      <c r="K55" s="69">
        <v>43876</v>
      </c>
      <c r="L55" s="70">
        <v>0</v>
      </c>
    </row>
    <row r="56" spans="1:12" s="11" customFormat="1" ht="38.25">
      <c r="A56" s="63" t="s">
        <v>87</v>
      </c>
      <c r="B56" s="58" t="s">
        <v>14</v>
      </c>
      <c r="C56" s="64" t="s">
        <v>88</v>
      </c>
      <c r="D56" s="58" t="s">
        <v>13</v>
      </c>
      <c r="E56" s="58" t="s">
        <v>119</v>
      </c>
      <c r="F56" s="58" t="s">
        <v>10</v>
      </c>
      <c r="G56" s="58" t="s">
        <v>119</v>
      </c>
      <c r="H56" s="59" t="s">
        <v>115</v>
      </c>
      <c r="I56" s="67">
        <f>2170.97/1.1</f>
        <v>1973.6090909090906</v>
      </c>
      <c r="J56" s="68">
        <v>43830</v>
      </c>
      <c r="K56" s="69">
        <v>43861</v>
      </c>
      <c r="L56" s="70">
        <v>0</v>
      </c>
    </row>
    <row r="57" spans="1:12" s="11" customFormat="1" ht="15">
      <c r="A57" s="96"/>
      <c r="B57" s="49"/>
      <c r="C57" s="49"/>
      <c r="D57" s="49"/>
      <c r="E57" s="49"/>
      <c r="F57" s="49"/>
      <c r="G57" s="49"/>
      <c r="H57" s="97"/>
      <c r="I57" s="99"/>
      <c r="J57" s="106"/>
      <c r="K57" s="106"/>
      <c r="L57" s="98"/>
    </row>
    <row r="58" spans="1:3" ht="15">
      <c r="A58" s="86" t="s">
        <v>179</v>
      </c>
      <c r="B58" s="87"/>
      <c r="C58" s="4" t="s">
        <v>16</v>
      </c>
    </row>
    <row r="59" spans="1:4" ht="15">
      <c r="A59" s="86" t="s">
        <v>181</v>
      </c>
      <c r="B59" s="87"/>
      <c r="D59" s="4" t="s">
        <v>16</v>
      </c>
    </row>
    <row r="60" spans="1:6" ht="15">
      <c r="A60" s="86" t="s">
        <v>180</v>
      </c>
      <c r="B60" s="87"/>
      <c r="C60" s="4" t="s">
        <v>16</v>
      </c>
      <c r="F60" t="s">
        <v>16</v>
      </c>
    </row>
    <row r="61" spans="4:6" ht="15">
      <c r="D61" s="4" t="s">
        <v>16</v>
      </c>
      <c r="F61" t="s">
        <v>16</v>
      </c>
    </row>
    <row r="62" spans="3:6" ht="15">
      <c r="C62" s="4" t="s">
        <v>16</v>
      </c>
      <c r="F62" t="s">
        <v>16</v>
      </c>
    </row>
    <row r="63" spans="4:6" ht="15">
      <c r="D63" s="4" t="s">
        <v>16</v>
      </c>
      <c r="E63" s="4" t="s">
        <v>16</v>
      </c>
      <c r="F63" t="s">
        <v>16</v>
      </c>
    </row>
    <row r="65" spans="3:6" ht="15">
      <c r="C65" t="s">
        <v>16</v>
      </c>
      <c r="D65" t="s">
        <v>16</v>
      </c>
      <c r="F65" t="s">
        <v>16</v>
      </c>
    </row>
    <row r="66" ht="15">
      <c r="C66" s="4" t="s">
        <v>16</v>
      </c>
    </row>
    <row r="67" ht="15">
      <c r="C67" t="s">
        <v>16</v>
      </c>
    </row>
    <row r="71" ht="15">
      <c r="C71" t="s">
        <v>16</v>
      </c>
    </row>
    <row r="73" ht="15">
      <c r="C73" t="s">
        <v>16</v>
      </c>
    </row>
    <row r="75" ht="15">
      <c r="D75" s="4" t="s">
        <v>16</v>
      </c>
    </row>
    <row r="80" ht="15">
      <c r="E80" s="4" t="s">
        <v>16</v>
      </c>
    </row>
    <row r="90" ht="15">
      <c r="E90" s="4" t="s">
        <v>16</v>
      </c>
    </row>
  </sheetData>
  <sheetProtection formatCells="0" formatColumns="0" formatRows="0" insertColumns="0" insertRows="0" insertHyperlinks="0" deleteColumns="0" deleteRows="0" sort="0" autoFilter="0" pivotTables="0"/>
  <autoFilter ref="A5:L30">
    <sortState ref="A6:L90">
      <sortCondition sortBy="value" ref="J6:J90"/>
    </sortState>
  </autoFilter>
  <mergeCells count="3">
    <mergeCell ref="A1:L1"/>
    <mergeCell ref="A2:L2"/>
    <mergeCell ref="A3:L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5" max="5"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Utente 1</cp:lastModifiedBy>
  <cp:lastPrinted>2020-01-24T11:09:30Z</cp:lastPrinted>
  <dcterms:created xsi:type="dcterms:W3CDTF">2018-03-12T01:05:16Z</dcterms:created>
  <dcterms:modified xsi:type="dcterms:W3CDTF">2020-01-27T14:57:36Z</dcterms:modified>
  <cp:category/>
  <cp:version/>
  <cp:contentType/>
  <cp:contentStatus/>
</cp:coreProperties>
</file>